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E:\Users\DELL-JVR\Desktop\"/>
    </mc:Choice>
  </mc:AlternateContent>
  <xr:revisionPtr revIDLastSave="0" documentId="8_{9C9A66BB-A45E-4343-86A0-43CF3C7F8F0A}" xr6:coauthVersionLast="41" xr6:coauthVersionMax="41" xr10:uidLastSave="{00000000-0000-0000-0000-000000000000}"/>
  <bookViews>
    <workbookView xWindow="-120" yWindow="-120" windowWidth="25440" windowHeight="15390" firstSheet="2" activeTab="2" xr2:uid="{00000000-000D-0000-FFFF-FFFF00000000}"/>
  </bookViews>
  <sheets>
    <sheet name="Presentación" sheetId="3" r:id="rId1"/>
    <sheet name="Metas del Plan" sheetId="7" r:id="rId2"/>
    <sheet name="Monitor de Indicadores por Eje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97" i="1" l="1"/>
  <c r="BD97" i="1"/>
  <c r="BB97" i="1"/>
  <c r="BA97" i="1"/>
  <c r="AX97" i="1"/>
  <c r="AZ97" i="1"/>
  <c r="AY97" i="1"/>
  <c r="AW97" i="1"/>
  <c r="AV97" i="1"/>
  <c r="AU97" i="1"/>
  <c r="AT97" i="1"/>
  <c r="AS97" i="1"/>
  <c r="AR97" i="1"/>
  <c r="BC96" i="1"/>
  <c r="BD96" i="1"/>
  <c r="BB96" i="1"/>
  <c r="BA96" i="1"/>
  <c r="AX96" i="1"/>
  <c r="AZ96" i="1"/>
  <c r="AY96" i="1"/>
  <c r="AW96" i="1"/>
  <c r="AV96" i="1"/>
  <c r="AU96" i="1"/>
  <c r="AT96" i="1"/>
  <c r="AS96" i="1"/>
  <c r="AR96" i="1"/>
  <c r="AG97" i="1"/>
  <c r="AH97" i="1"/>
  <c r="AF97" i="1"/>
  <c r="AE97" i="1"/>
  <c r="AD97" i="1"/>
  <c r="AC97" i="1"/>
  <c r="AB97" i="1"/>
  <c r="AA97" i="1"/>
  <c r="Z97" i="1"/>
  <c r="Y97" i="1"/>
  <c r="X97" i="1"/>
  <c r="W97" i="1"/>
  <c r="AG96" i="1"/>
  <c r="AH96" i="1"/>
  <c r="AF96" i="1"/>
  <c r="AE96" i="1"/>
  <c r="AD96" i="1"/>
  <c r="AC96" i="1"/>
  <c r="AB96" i="1"/>
  <c r="AA96" i="1"/>
  <c r="Z96" i="1"/>
  <c r="Y96" i="1"/>
  <c r="X96" i="1"/>
  <c r="W96" i="1"/>
  <c r="AL143" i="1"/>
  <c r="AL142" i="1"/>
  <c r="Q143" i="1"/>
  <c r="Q142" i="1"/>
  <c r="AJ89" i="1"/>
  <c r="AJ87" i="1" s="1"/>
  <c r="O89" i="1"/>
  <c r="O87" i="1" s="1"/>
  <c r="AJ83" i="1"/>
  <c r="AJ79" i="1"/>
  <c r="AJ75" i="1"/>
  <c r="J83" i="1"/>
  <c r="J79" i="1"/>
  <c r="J75" i="1"/>
  <c r="AX8" i="1" l="1"/>
  <c r="AX9" i="1"/>
  <c r="AX10" i="1"/>
  <c r="AX11" i="1"/>
  <c r="AX12" i="1"/>
  <c r="AX13" i="1"/>
  <c r="AX14" i="1"/>
  <c r="AX15" i="1"/>
  <c r="AX16" i="1"/>
  <c r="AX22" i="1"/>
  <c r="AX23" i="1"/>
  <c r="AX24" i="1"/>
  <c r="AX25" i="1"/>
  <c r="AX26" i="1"/>
  <c r="AX27" i="1"/>
  <c r="AX28" i="1"/>
  <c r="AX29" i="1"/>
  <c r="AX30" i="1"/>
  <c r="AX34" i="1"/>
  <c r="AX38" i="1"/>
  <c r="AX42" i="1"/>
  <c r="AX46" i="1"/>
  <c r="AX48" i="1"/>
  <c r="AX50" i="1"/>
  <c r="AX51" i="1"/>
  <c r="AX52" i="1"/>
  <c r="AX53" i="1"/>
  <c r="AX54" i="1"/>
  <c r="AX55" i="1"/>
  <c r="AX56" i="1"/>
  <c r="AX57" i="1"/>
  <c r="AX59" i="1"/>
  <c r="AX60" i="1"/>
  <c r="AX61" i="1"/>
  <c r="AX62" i="1"/>
  <c r="AX63" i="1"/>
  <c r="AX64" i="1"/>
  <c r="AX65" i="1"/>
  <c r="AX66" i="1"/>
  <c r="AX68" i="1"/>
  <c r="AX69" i="1"/>
  <c r="AX70" i="1"/>
  <c r="AX71" i="1"/>
  <c r="AX72" i="1"/>
  <c r="AX76" i="1"/>
  <c r="AX80" i="1"/>
  <c r="AX84" i="1"/>
  <c r="AX86" i="1"/>
  <c r="AX87" i="1"/>
  <c r="AX91" i="1"/>
  <c r="AX92" i="1"/>
  <c r="AX93" i="1"/>
  <c r="AX94" i="1"/>
  <c r="AX95" i="1"/>
  <c r="AX98" i="1"/>
  <c r="AX99" i="1"/>
  <c r="AX100" i="1"/>
  <c r="AX101" i="1"/>
  <c r="AX102" i="1"/>
  <c r="AX103" i="1"/>
  <c r="AX107" i="1"/>
  <c r="AX109" i="1"/>
  <c r="AX110" i="1"/>
  <c r="AX111" i="1"/>
  <c r="AX112" i="1"/>
  <c r="AX113" i="1"/>
  <c r="AX114" i="1"/>
  <c r="AX115" i="1"/>
  <c r="AX116" i="1"/>
  <c r="AX118" i="1"/>
  <c r="AX119" i="1"/>
  <c r="AX120" i="1"/>
  <c r="AX121" i="1"/>
  <c r="AX122" i="1"/>
  <c r="AX141" i="1"/>
  <c r="AX142" i="1"/>
  <c r="AX143" i="1"/>
  <c r="AX7" i="1"/>
  <c r="BC143" i="1"/>
  <c r="BD143" i="1"/>
  <c r="BB143" i="1"/>
  <c r="BA143" i="1"/>
  <c r="AZ143" i="1"/>
  <c r="AY143" i="1"/>
  <c r="AW143" i="1"/>
  <c r="AV143" i="1"/>
  <c r="AU143" i="1"/>
  <c r="AT143" i="1"/>
  <c r="AS143" i="1"/>
  <c r="AR143" i="1"/>
  <c r="BC142" i="1"/>
  <c r="BD142" i="1"/>
  <c r="BB142" i="1"/>
  <c r="BA142" i="1"/>
  <c r="AZ142" i="1"/>
  <c r="AY142" i="1"/>
  <c r="AW142" i="1"/>
  <c r="AV142" i="1"/>
  <c r="AU142" i="1"/>
  <c r="AT142" i="1"/>
  <c r="AS142" i="1"/>
  <c r="AR142" i="1"/>
  <c r="BC141" i="1"/>
  <c r="BD141" i="1"/>
  <c r="BB141" i="1"/>
  <c r="BA141" i="1"/>
  <c r="AZ141" i="1"/>
  <c r="AY141" i="1"/>
  <c r="AW141" i="1"/>
  <c r="AV141" i="1"/>
  <c r="AU141" i="1"/>
  <c r="AT141" i="1"/>
  <c r="AS141" i="1"/>
  <c r="AR141" i="1"/>
  <c r="BC122" i="1"/>
  <c r="BD122" i="1"/>
  <c r="BB122" i="1"/>
  <c r="BA122" i="1"/>
  <c r="AZ122" i="1"/>
  <c r="AY122" i="1"/>
  <c r="AW122" i="1"/>
  <c r="AV122" i="1"/>
  <c r="AU122" i="1"/>
  <c r="AT122" i="1"/>
  <c r="AS122" i="1"/>
  <c r="AR122" i="1"/>
  <c r="BC121" i="1"/>
  <c r="BD121" i="1"/>
  <c r="BB121" i="1"/>
  <c r="BA121" i="1"/>
  <c r="AZ121" i="1"/>
  <c r="AY121" i="1"/>
  <c r="AW121" i="1"/>
  <c r="AV121" i="1"/>
  <c r="AU121" i="1"/>
  <c r="AT121" i="1"/>
  <c r="AS121" i="1"/>
  <c r="AR121" i="1"/>
  <c r="BC120" i="1"/>
  <c r="BD120" i="1"/>
  <c r="BB120" i="1"/>
  <c r="BA120" i="1"/>
  <c r="AZ120" i="1"/>
  <c r="AY120" i="1"/>
  <c r="AW120" i="1"/>
  <c r="AV120" i="1"/>
  <c r="AU120" i="1"/>
  <c r="AT120" i="1"/>
  <c r="AS120" i="1"/>
  <c r="AR120" i="1"/>
  <c r="BC119" i="1"/>
  <c r="BD119" i="1"/>
  <c r="BB119" i="1"/>
  <c r="BA119" i="1"/>
  <c r="AZ119" i="1"/>
  <c r="AY119" i="1"/>
  <c r="AW119" i="1"/>
  <c r="AV119" i="1"/>
  <c r="AU119" i="1"/>
  <c r="AT119" i="1"/>
  <c r="AS119" i="1"/>
  <c r="AR119" i="1"/>
  <c r="BC118" i="1"/>
  <c r="BD118" i="1"/>
  <c r="BB118" i="1"/>
  <c r="BA118" i="1"/>
  <c r="AZ118" i="1"/>
  <c r="AY118" i="1"/>
  <c r="AW118" i="1"/>
  <c r="AV118" i="1"/>
  <c r="AU118" i="1"/>
  <c r="AT118" i="1"/>
  <c r="AS118" i="1"/>
  <c r="AR118" i="1"/>
  <c r="BC116" i="1"/>
  <c r="BD116" i="1"/>
  <c r="BB116" i="1"/>
  <c r="BA116" i="1"/>
  <c r="AZ116" i="1"/>
  <c r="AY116" i="1"/>
  <c r="AW116" i="1"/>
  <c r="AV116" i="1"/>
  <c r="AU116" i="1"/>
  <c r="AT116" i="1"/>
  <c r="AS116" i="1"/>
  <c r="AR116" i="1"/>
  <c r="BC115" i="1"/>
  <c r="BD115" i="1"/>
  <c r="BB115" i="1"/>
  <c r="BA115" i="1"/>
  <c r="AZ115" i="1"/>
  <c r="AY115" i="1"/>
  <c r="AW115" i="1"/>
  <c r="AV115" i="1"/>
  <c r="AU115" i="1"/>
  <c r="AT115" i="1"/>
  <c r="AS115" i="1"/>
  <c r="AR115" i="1"/>
  <c r="BC114" i="1"/>
  <c r="BD114" i="1"/>
  <c r="BB114" i="1"/>
  <c r="BA114" i="1"/>
  <c r="AZ114" i="1"/>
  <c r="AY114" i="1"/>
  <c r="AW114" i="1"/>
  <c r="AV114" i="1"/>
  <c r="AU114" i="1"/>
  <c r="AT114" i="1"/>
  <c r="AS114" i="1"/>
  <c r="AR114" i="1"/>
  <c r="BC113" i="1"/>
  <c r="BD113" i="1"/>
  <c r="BB113" i="1"/>
  <c r="BA113" i="1"/>
  <c r="AZ113" i="1"/>
  <c r="AY113" i="1"/>
  <c r="AW113" i="1"/>
  <c r="AV113" i="1"/>
  <c r="AU113" i="1"/>
  <c r="AT113" i="1"/>
  <c r="AS113" i="1"/>
  <c r="AR113" i="1"/>
  <c r="BC112" i="1"/>
  <c r="BD112" i="1"/>
  <c r="BB112" i="1"/>
  <c r="BA112" i="1"/>
  <c r="AZ112" i="1"/>
  <c r="AY112" i="1"/>
  <c r="AW112" i="1"/>
  <c r="AV112" i="1"/>
  <c r="AU112" i="1"/>
  <c r="AT112" i="1"/>
  <c r="AS112" i="1"/>
  <c r="AR112" i="1"/>
  <c r="BC111" i="1"/>
  <c r="BD111" i="1"/>
  <c r="BB111" i="1"/>
  <c r="BA111" i="1"/>
  <c r="AZ111" i="1"/>
  <c r="AY111" i="1"/>
  <c r="AW111" i="1"/>
  <c r="AV111" i="1"/>
  <c r="AU111" i="1"/>
  <c r="AT111" i="1"/>
  <c r="AS111" i="1"/>
  <c r="AR111" i="1"/>
  <c r="BC110" i="1"/>
  <c r="BD110" i="1"/>
  <c r="BB110" i="1"/>
  <c r="BA110" i="1"/>
  <c r="AZ110" i="1"/>
  <c r="AY110" i="1"/>
  <c r="AW110" i="1"/>
  <c r="AV110" i="1"/>
  <c r="AU110" i="1"/>
  <c r="AT110" i="1"/>
  <c r="AS110" i="1"/>
  <c r="AR110" i="1"/>
  <c r="BC109" i="1"/>
  <c r="BD109" i="1"/>
  <c r="BB109" i="1"/>
  <c r="BA109" i="1"/>
  <c r="AZ109" i="1"/>
  <c r="AY109" i="1"/>
  <c r="AW109" i="1"/>
  <c r="AV109" i="1"/>
  <c r="AU109" i="1"/>
  <c r="AT109" i="1"/>
  <c r="AS109" i="1"/>
  <c r="AR109" i="1"/>
  <c r="BC107" i="1"/>
  <c r="BD107" i="1"/>
  <c r="BB107" i="1"/>
  <c r="BA107" i="1"/>
  <c r="AZ107" i="1"/>
  <c r="AY107" i="1"/>
  <c r="AW107" i="1"/>
  <c r="AV107" i="1"/>
  <c r="AU107" i="1"/>
  <c r="AT107" i="1"/>
  <c r="AS107" i="1"/>
  <c r="AR107" i="1"/>
  <c r="BC103" i="1"/>
  <c r="BD103" i="1"/>
  <c r="BB103" i="1"/>
  <c r="BA103" i="1"/>
  <c r="AZ103" i="1"/>
  <c r="AY103" i="1"/>
  <c r="AW103" i="1"/>
  <c r="AV103" i="1"/>
  <c r="AU103" i="1"/>
  <c r="AT103" i="1"/>
  <c r="AS103" i="1"/>
  <c r="AR103" i="1"/>
  <c r="BC102" i="1"/>
  <c r="BD102" i="1"/>
  <c r="BB102" i="1"/>
  <c r="BA102" i="1"/>
  <c r="AZ102" i="1"/>
  <c r="AY102" i="1"/>
  <c r="AW102" i="1"/>
  <c r="AV102" i="1"/>
  <c r="AU102" i="1"/>
  <c r="AT102" i="1"/>
  <c r="AS102" i="1"/>
  <c r="AR102" i="1"/>
  <c r="BC101" i="1"/>
  <c r="BD101" i="1"/>
  <c r="BB101" i="1"/>
  <c r="BA101" i="1"/>
  <c r="AZ101" i="1"/>
  <c r="AY101" i="1"/>
  <c r="AW101" i="1"/>
  <c r="AV101" i="1"/>
  <c r="AU101" i="1"/>
  <c r="AT101" i="1"/>
  <c r="AS101" i="1"/>
  <c r="AR101" i="1"/>
  <c r="BC100" i="1"/>
  <c r="BD100" i="1"/>
  <c r="BB100" i="1"/>
  <c r="BA100" i="1"/>
  <c r="AZ100" i="1"/>
  <c r="AY100" i="1"/>
  <c r="AW100" i="1"/>
  <c r="AV100" i="1"/>
  <c r="AU100" i="1"/>
  <c r="AT100" i="1"/>
  <c r="AS100" i="1"/>
  <c r="AR100" i="1"/>
  <c r="BC99" i="1"/>
  <c r="BD99" i="1"/>
  <c r="BB99" i="1"/>
  <c r="BA99" i="1"/>
  <c r="AZ99" i="1"/>
  <c r="AY99" i="1"/>
  <c r="AW99" i="1"/>
  <c r="AV99" i="1"/>
  <c r="AU99" i="1"/>
  <c r="AT99" i="1"/>
  <c r="AS99" i="1"/>
  <c r="AR99" i="1"/>
  <c r="BC98" i="1"/>
  <c r="BD98" i="1"/>
  <c r="BB98" i="1"/>
  <c r="BA98" i="1"/>
  <c r="AZ98" i="1"/>
  <c r="AY98" i="1"/>
  <c r="AW98" i="1"/>
  <c r="AV98" i="1"/>
  <c r="AU98" i="1"/>
  <c r="AT98" i="1"/>
  <c r="AS98" i="1"/>
  <c r="AR98" i="1"/>
  <c r="BC95" i="1"/>
  <c r="BD95" i="1"/>
  <c r="BB95" i="1"/>
  <c r="BA95" i="1"/>
  <c r="AZ95" i="1"/>
  <c r="AY95" i="1"/>
  <c r="AW95" i="1"/>
  <c r="AV95" i="1"/>
  <c r="AU95" i="1"/>
  <c r="AT95" i="1"/>
  <c r="AS95" i="1"/>
  <c r="AR95" i="1"/>
  <c r="BC94" i="1"/>
  <c r="BD94" i="1"/>
  <c r="BB94" i="1"/>
  <c r="BA94" i="1"/>
  <c r="AZ94" i="1"/>
  <c r="AY94" i="1"/>
  <c r="AW94" i="1"/>
  <c r="AV94" i="1"/>
  <c r="AU94" i="1"/>
  <c r="AT94" i="1"/>
  <c r="AS94" i="1"/>
  <c r="AR94" i="1"/>
  <c r="BC93" i="1"/>
  <c r="BD93" i="1"/>
  <c r="BB93" i="1"/>
  <c r="BA93" i="1"/>
  <c r="AZ93" i="1"/>
  <c r="AY93" i="1"/>
  <c r="AW93" i="1"/>
  <c r="AV93" i="1"/>
  <c r="AU93" i="1"/>
  <c r="AT93" i="1"/>
  <c r="AS93" i="1"/>
  <c r="AR93" i="1"/>
  <c r="BC92" i="1"/>
  <c r="BD92" i="1"/>
  <c r="BB92" i="1"/>
  <c r="BA92" i="1"/>
  <c r="AZ92" i="1"/>
  <c r="AY92" i="1"/>
  <c r="AW92" i="1"/>
  <c r="AV92" i="1"/>
  <c r="AU92" i="1"/>
  <c r="AT92" i="1"/>
  <c r="AS92" i="1"/>
  <c r="AR92" i="1"/>
  <c r="BC91" i="1"/>
  <c r="BD91" i="1"/>
  <c r="BB91" i="1"/>
  <c r="BA91" i="1"/>
  <c r="AZ91" i="1"/>
  <c r="AY91" i="1"/>
  <c r="AW91" i="1"/>
  <c r="AV91" i="1"/>
  <c r="AU91" i="1"/>
  <c r="AT91" i="1"/>
  <c r="AS91" i="1"/>
  <c r="AR91" i="1"/>
  <c r="BC87" i="1"/>
  <c r="BD87" i="1"/>
  <c r="BB87" i="1"/>
  <c r="BA87" i="1"/>
  <c r="AZ87" i="1"/>
  <c r="AY87" i="1"/>
  <c r="AW87" i="1"/>
  <c r="AV87" i="1"/>
  <c r="AU87" i="1"/>
  <c r="AT87" i="1"/>
  <c r="AS87" i="1"/>
  <c r="AR87" i="1"/>
  <c r="BC86" i="1"/>
  <c r="BD86" i="1"/>
  <c r="BB86" i="1"/>
  <c r="BA86" i="1"/>
  <c r="AZ86" i="1"/>
  <c r="AY86" i="1"/>
  <c r="AW86" i="1"/>
  <c r="AV86" i="1"/>
  <c r="AU86" i="1"/>
  <c r="AT86" i="1"/>
  <c r="AS86" i="1"/>
  <c r="AR86" i="1"/>
  <c r="BC84" i="1"/>
  <c r="BD84" i="1"/>
  <c r="BB84" i="1"/>
  <c r="BA84" i="1"/>
  <c r="AZ84" i="1"/>
  <c r="AY84" i="1"/>
  <c r="AW84" i="1"/>
  <c r="AV84" i="1"/>
  <c r="AU84" i="1"/>
  <c r="AT84" i="1"/>
  <c r="AS84" i="1"/>
  <c r="AR84" i="1"/>
  <c r="BC80" i="1"/>
  <c r="BD80" i="1"/>
  <c r="BB80" i="1"/>
  <c r="BA80" i="1"/>
  <c r="AZ80" i="1"/>
  <c r="AY80" i="1"/>
  <c r="AW80" i="1"/>
  <c r="AV80" i="1"/>
  <c r="AU80" i="1"/>
  <c r="AT80" i="1"/>
  <c r="AS80" i="1"/>
  <c r="AR80" i="1"/>
  <c r="BC76" i="1"/>
  <c r="BD76" i="1"/>
  <c r="BB76" i="1"/>
  <c r="BA76" i="1"/>
  <c r="AZ76" i="1"/>
  <c r="AY76" i="1"/>
  <c r="AW76" i="1"/>
  <c r="AV76" i="1"/>
  <c r="AU76" i="1"/>
  <c r="AT76" i="1"/>
  <c r="AS76" i="1"/>
  <c r="AR76" i="1"/>
  <c r="BC72" i="1"/>
  <c r="BD72" i="1"/>
  <c r="BB72" i="1"/>
  <c r="BA72" i="1"/>
  <c r="AZ72" i="1"/>
  <c r="AY72" i="1"/>
  <c r="AW72" i="1"/>
  <c r="AV72" i="1"/>
  <c r="AU72" i="1"/>
  <c r="AT72" i="1"/>
  <c r="AS72" i="1"/>
  <c r="AR72" i="1"/>
  <c r="BC71" i="1"/>
  <c r="BD71" i="1"/>
  <c r="BB71" i="1"/>
  <c r="BA71" i="1"/>
  <c r="AZ71" i="1"/>
  <c r="AY71" i="1"/>
  <c r="AW71" i="1"/>
  <c r="AV71" i="1"/>
  <c r="AU71" i="1"/>
  <c r="AT71" i="1"/>
  <c r="AS71" i="1"/>
  <c r="AR71" i="1"/>
  <c r="BC70" i="1"/>
  <c r="BD70" i="1"/>
  <c r="BB70" i="1"/>
  <c r="BA70" i="1"/>
  <c r="AZ70" i="1"/>
  <c r="AY70" i="1"/>
  <c r="AW70" i="1"/>
  <c r="AV70" i="1"/>
  <c r="AU70" i="1"/>
  <c r="AT70" i="1"/>
  <c r="AS70" i="1"/>
  <c r="AR70" i="1"/>
  <c r="BC69" i="1"/>
  <c r="BD69" i="1"/>
  <c r="BB69" i="1"/>
  <c r="BA69" i="1"/>
  <c r="AZ69" i="1"/>
  <c r="AY69" i="1"/>
  <c r="AW69" i="1"/>
  <c r="AV69" i="1"/>
  <c r="AU69" i="1"/>
  <c r="AT69" i="1"/>
  <c r="AS69" i="1"/>
  <c r="AR69" i="1"/>
  <c r="BC68" i="1"/>
  <c r="BD68" i="1"/>
  <c r="BB68" i="1"/>
  <c r="BA68" i="1"/>
  <c r="AZ68" i="1"/>
  <c r="AY68" i="1"/>
  <c r="AW68" i="1"/>
  <c r="AV68" i="1"/>
  <c r="AU68" i="1"/>
  <c r="AT68" i="1"/>
  <c r="AS68" i="1"/>
  <c r="AR68" i="1"/>
  <c r="BC66" i="1"/>
  <c r="BD66" i="1"/>
  <c r="BB66" i="1"/>
  <c r="BA66" i="1"/>
  <c r="AZ66" i="1"/>
  <c r="AY66" i="1"/>
  <c r="AW66" i="1"/>
  <c r="AV66" i="1"/>
  <c r="AU66" i="1"/>
  <c r="AT66" i="1"/>
  <c r="AS66" i="1"/>
  <c r="AR66" i="1"/>
  <c r="BC65" i="1"/>
  <c r="BD65" i="1"/>
  <c r="BB65" i="1"/>
  <c r="BA65" i="1"/>
  <c r="AZ65" i="1"/>
  <c r="AY65" i="1"/>
  <c r="AW65" i="1"/>
  <c r="AV65" i="1"/>
  <c r="AU65" i="1"/>
  <c r="AT65" i="1"/>
  <c r="AS65" i="1"/>
  <c r="AR65" i="1"/>
  <c r="BC64" i="1"/>
  <c r="BD64" i="1"/>
  <c r="BB64" i="1"/>
  <c r="BA64" i="1"/>
  <c r="AZ64" i="1"/>
  <c r="AY64" i="1"/>
  <c r="AW64" i="1"/>
  <c r="AV64" i="1"/>
  <c r="AU64" i="1"/>
  <c r="AT64" i="1"/>
  <c r="AS64" i="1"/>
  <c r="AR64" i="1"/>
  <c r="BC63" i="1"/>
  <c r="BD63" i="1"/>
  <c r="BB63" i="1"/>
  <c r="BA63" i="1"/>
  <c r="AZ63" i="1"/>
  <c r="AY63" i="1"/>
  <c r="AW63" i="1"/>
  <c r="AV63" i="1"/>
  <c r="AU63" i="1"/>
  <c r="AT63" i="1"/>
  <c r="AS63" i="1"/>
  <c r="AR63" i="1"/>
  <c r="BC62" i="1"/>
  <c r="BD62" i="1"/>
  <c r="BB62" i="1"/>
  <c r="BA62" i="1"/>
  <c r="AZ62" i="1"/>
  <c r="AY62" i="1"/>
  <c r="AW62" i="1"/>
  <c r="AV62" i="1"/>
  <c r="AU62" i="1"/>
  <c r="AT62" i="1"/>
  <c r="AS62" i="1"/>
  <c r="AR62" i="1"/>
  <c r="BC61" i="1"/>
  <c r="BD61" i="1"/>
  <c r="BB61" i="1"/>
  <c r="BA61" i="1"/>
  <c r="AZ61" i="1"/>
  <c r="AY61" i="1"/>
  <c r="AW61" i="1"/>
  <c r="AV61" i="1"/>
  <c r="AU61" i="1"/>
  <c r="AT61" i="1"/>
  <c r="AS61" i="1"/>
  <c r="AR61" i="1"/>
  <c r="BC60" i="1"/>
  <c r="BD60" i="1"/>
  <c r="BB60" i="1"/>
  <c r="BA60" i="1"/>
  <c r="AZ60" i="1"/>
  <c r="AY60" i="1"/>
  <c r="AW60" i="1"/>
  <c r="AV60" i="1"/>
  <c r="AU60" i="1"/>
  <c r="AT60" i="1"/>
  <c r="AS60" i="1"/>
  <c r="AR60" i="1"/>
  <c r="BC59" i="1"/>
  <c r="BD59" i="1"/>
  <c r="BB59" i="1"/>
  <c r="BA59" i="1"/>
  <c r="AZ59" i="1"/>
  <c r="AY59" i="1"/>
  <c r="AW59" i="1"/>
  <c r="AV59" i="1"/>
  <c r="AU59" i="1"/>
  <c r="AT59" i="1"/>
  <c r="AS59" i="1"/>
  <c r="AR59" i="1"/>
  <c r="BC57" i="1"/>
  <c r="BD57" i="1"/>
  <c r="BB57" i="1"/>
  <c r="BA57" i="1"/>
  <c r="AZ57" i="1"/>
  <c r="AY57" i="1"/>
  <c r="AW57" i="1"/>
  <c r="AV57" i="1"/>
  <c r="AU57" i="1"/>
  <c r="AT57" i="1"/>
  <c r="AS57" i="1"/>
  <c r="AR57" i="1"/>
  <c r="BC56" i="1"/>
  <c r="BD56" i="1"/>
  <c r="BB56" i="1"/>
  <c r="BA56" i="1"/>
  <c r="AZ56" i="1"/>
  <c r="AY56" i="1"/>
  <c r="AW56" i="1"/>
  <c r="AV56" i="1"/>
  <c r="AU56" i="1"/>
  <c r="AT56" i="1"/>
  <c r="AS56" i="1"/>
  <c r="AR56" i="1"/>
  <c r="BC55" i="1"/>
  <c r="BD55" i="1"/>
  <c r="BB55" i="1"/>
  <c r="BA55" i="1"/>
  <c r="AZ55" i="1"/>
  <c r="AY55" i="1"/>
  <c r="AW55" i="1"/>
  <c r="AV55" i="1"/>
  <c r="AU55" i="1"/>
  <c r="AT55" i="1"/>
  <c r="AS55" i="1"/>
  <c r="AR55" i="1"/>
  <c r="BC54" i="1"/>
  <c r="BD54" i="1"/>
  <c r="BB54" i="1"/>
  <c r="BA54" i="1"/>
  <c r="AZ54" i="1"/>
  <c r="AY54" i="1"/>
  <c r="AW54" i="1"/>
  <c r="AV54" i="1"/>
  <c r="AU54" i="1"/>
  <c r="AT54" i="1"/>
  <c r="AS54" i="1"/>
  <c r="AR54" i="1"/>
  <c r="BC53" i="1"/>
  <c r="BD53" i="1"/>
  <c r="BB53" i="1"/>
  <c r="BA53" i="1"/>
  <c r="AZ53" i="1"/>
  <c r="AY53" i="1"/>
  <c r="AW53" i="1"/>
  <c r="AV53" i="1"/>
  <c r="AU53" i="1"/>
  <c r="AT53" i="1"/>
  <c r="AS53" i="1"/>
  <c r="AR53" i="1"/>
  <c r="BC52" i="1"/>
  <c r="BD52" i="1"/>
  <c r="BB52" i="1"/>
  <c r="BA52" i="1"/>
  <c r="AZ52" i="1"/>
  <c r="AY52" i="1"/>
  <c r="AW52" i="1"/>
  <c r="AV52" i="1"/>
  <c r="AU52" i="1"/>
  <c r="AT52" i="1"/>
  <c r="AS52" i="1"/>
  <c r="AR52" i="1"/>
  <c r="BC51" i="1"/>
  <c r="BD51" i="1"/>
  <c r="BB51" i="1"/>
  <c r="BA51" i="1"/>
  <c r="AZ51" i="1"/>
  <c r="AY51" i="1"/>
  <c r="AW51" i="1"/>
  <c r="AV51" i="1"/>
  <c r="AU51" i="1"/>
  <c r="AT51" i="1"/>
  <c r="AS51" i="1"/>
  <c r="AR51" i="1"/>
  <c r="BC50" i="1"/>
  <c r="BD50" i="1"/>
  <c r="BB50" i="1"/>
  <c r="BA50" i="1"/>
  <c r="AZ50" i="1"/>
  <c r="AY50" i="1"/>
  <c r="AW50" i="1"/>
  <c r="AV50" i="1"/>
  <c r="AU50" i="1"/>
  <c r="AT50" i="1"/>
  <c r="AS50" i="1"/>
  <c r="AR50" i="1"/>
  <c r="BC48" i="1"/>
  <c r="BD48" i="1"/>
  <c r="BB48" i="1"/>
  <c r="BA48" i="1"/>
  <c r="AZ48" i="1"/>
  <c r="AY48" i="1"/>
  <c r="AW48" i="1"/>
  <c r="AV48" i="1"/>
  <c r="AU48" i="1"/>
  <c r="AT48" i="1"/>
  <c r="AS48" i="1"/>
  <c r="AR48" i="1"/>
  <c r="BC46" i="1"/>
  <c r="BD46" i="1"/>
  <c r="BB46" i="1"/>
  <c r="BA46" i="1"/>
  <c r="AZ46" i="1"/>
  <c r="AY46" i="1"/>
  <c r="AW46" i="1"/>
  <c r="AV46" i="1"/>
  <c r="AU46" i="1"/>
  <c r="AT46" i="1"/>
  <c r="AS46" i="1"/>
  <c r="AR46" i="1"/>
  <c r="BC42" i="1"/>
  <c r="BD42" i="1"/>
  <c r="BB42" i="1"/>
  <c r="BA42" i="1"/>
  <c r="AZ42" i="1"/>
  <c r="AY42" i="1"/>
  <c r="AW42" i="1"/>
  <c r="AV42" i="1"/>
  <c r="AU42" i="1"/>
  <c r="AT42" i="1"/>
  <c r="AS42" i="1"/>
  <c r="AR42" i="1"/>
  <c r="BC38" i="1"/>
  <c r="BD38" i="1"/>
  <c r="BB38" i="1"/>
  <c r="BA38" i="1"/>
  <c r="AZ38" i="1"/>
  <c r="AY38" i="1"/>
  <c r="AW38" i="1"/>
  <c r="AV38" i="1"/>
  <c r="AU38" i="1"/>
  <c r="AT38" i="1"/>
  <c r="AS38" i="1"/>
  <c r="AR38" i="1"/>
  <c r="BC34" i="1"/>
  <c r="BD34" i="1"/>
  <c r="BB34" i="1"/>
  <c r="BA34" i="1"/>
  <c r="AZ34" i="1"/>
  <c r="AY34" i="1"/>
  <c r="AW34" i="1"/>
  <c r="AV34" i="1"/>
  <c r="AU34" i="1"/>
  <c r="AT34" i="1"/>
  <c r="AS34" i="1"/>
  <c r="AR34" i="1"/>
  <c r="BC30" i="1"/>
  <c r="BD30" i="1"/>
  <c r="BB30" i="1"/>
  <c r="BA30" i="1"/>
  <c r="AZ30" i="1"/>
  <c r="AY30" i="1"/>
  <c r="AW30" i="1"/>
  <c r="AV30" i="1"/>
  <c r="AU30" i="1"/>
  <c r="AT30" i="1"/>
  <c r="AS30" i="1"/>
  <c r="AR30" i="1"/>
  <c r="BC29" i="1"/>
  <c r="BD29" i="1"/>
  <c r="BB29" i="1"/>
  <c r="BA29" i="1"/>
  <c r="AZ29" i="1"/>
  <c r="AY29" i="1"/>
  <c r="AW29" i="1"/>
  <c r="AV29" i="1"/>
  <c r="AU29" i="1"/>
  <c r="AT29" i="1"/>
  <c r="AS29" i="1"/>
  <c r="AR29" i="1"/>
  <c r="BC28" i="1"/>
  <c r="BD28" i="1"/>
  <c r="BB28" i="1"/>
  <c r="BA28" i="1"/>
  <c r="AZ28" i="1"/>
  <c r="AY28" i="1"/>
  <c r="AW28" i="1"/>
  <c r="AV28" i="1"/>
  <c r="AU28" i="1"/>
  <c r="AT28" i="1"/>
  <c r="AS28" i="1"/>
  <c r="AR28" i="1"/>
  <c r="BC27" i="1"/>
  <c r="BD27" i="1"/>
  <c r="BB27" i="1"/>
  <c r="BA27" i="1"/>
  <c r="AZ27" i="1"/>
  <c r="AY27" i="1"/>
  <c r="AW27" i="1"/>
  <c r="AV27" i="1"/>
  <c r="AU27" i="1"/>
  <c r="AT27" i="1"/>
  <c r="AS27" i="1"/>
  <c r="AR27" i="1"/>
  <c r="BC26" i="1"/>
  <c r="BD26" i="1"/>
  <c r="BB26" i="1"/>
  <c r="BA26" i="1"/>
  <c r="AZ26" i="1"/>
  <c r="AY26" i="1"/>
  <c r="AW26" i="1"/>
  <c r="AV26" i="1"/>
  <c r="AU26" i="1"/>
  <c r="AT26" i="1"/>
  <c r="AS26" i="1"/>
  <c r="AR26" i="1"/>
  <c r="BC25" i="1"/>
  <c r="BD25" i="1"/>
  <c r="BB25" i="1"/>
  <c r="BA25" i="1"/>
  <c r="AZ25" i="1"/>
  <c r="AY25" i="1"/>
  <c r="AW25" i="1"/>
  <c r="AV25" i="1"/>
  <c r="AU25" i="1"/>
  <c r="AT25" i="1"/>
  <c r="AS25" i="1"/>
  <c r="AR25" i="1"/>
  <c r="BC24" i="1"/>
  <c r="BD24" i="1"/>
  <c r="BB24" i="1"/>
  <c r="BA24" i="1"/>
  <c r="AZ24" i="1"/>
  <c r="AY24" i="1"/>
  <c r="AW24" i="1"/>
  <c r="AV24" i="1"/>
  <c r="AU24" i="1"/>
  <c r="AT24" i="1"/>
  <c r="AS24" i="1"/>
  <c r="AR24" i="1"/>
  <c r="BC23" i="1"/>
  <c r="BD23" i="1"/>
  <c r="BB23" i="1"/>
  <c r="BA23" i="1"/>
  <c r="AZ23" i="1"/>
  <c r="AY23" i="1"/>
  <c r="AW23" i="1"/>
  <c r="AV23" i="1"/>
  <c r="AU23" i="1"/>
  <c r="AT23" i="1"/>
  <c r="AS23" i="1"/>
  <c r="AR23" i="1"/>
  <c r="BC22" i="1"/>
  <c r="BD22" i="1"/>
  <c r="BB22" i="1"/>
  <c r="BA22" i="1"/>
  <c r="AZ22" i="1"/>
  <c r="AY22" i="1"/>
  <c r="AW22" i="1"/>
  <c r="AV22" i="1"/>
  <c r="AU22" i="1"/>
  <c r="AT22" i="1"/>
  <c r="AS22" i="1"/>
  <c r="AR22" i="1"/>
  <c r="BC16" i="1"/>
  <c r="BD16" i="1"/>
  <c r="BB16" i="1"/>
  <c r="BA16" i="1"/>
  <c r="AZ16" i="1"/>
  <c r="AY16" i="1"/>
  <c r="AW16" i="1"/>
  <c r="AV16" i="1"/>
  <c r="AU16" i="1"/>
  <c r="AT16" i="1"/>
  <c r="AS16" i="1"/>
  <c r="AR16" i="1"/>
  <c r="BC15" i="1"/>
  <c r="BD15" i="1"/>
  <c r="BB15" i="1"/>
  <c r="BA15" i="1"/>
  <c r="AZ15" i="1"/>
  <c r="AY15" i="1"/>
  <c r="AW15" i="1"/>
  <c r="AV15" i="1"/>
  <c r="AU15" i="1"/>
  <c r="AT15" i="1"/>
  <c r="AS15" i="1"/>
  <c r="AR15" i="1"/>
  <c r="BC14" i="1"/>
  <c r="BD14" i="1"/>
  <c r="BB14" i="1"/>
  <c r="BA14" i="1"/>
  <c r="AZ14" i="1"/>
  <c r="AY14" i="1"/>
  <c r="AW14" i="1"/>
  <c r="AV14" i="1"/>
  <c r="AU14" i="1"/>
  <c r="AT14" i="1"/>
  <c r="AS14" i="1"/>
  <c r="AR14" i="1"/>
  <c r="BC13" i="1"/>
  <c r="BD13" i="1"/>
  <c r="BB13" i="1"/>
  <c r="BA13" i="1"/>
  <c r="AZ13" i="1"/>
  <c r="AY13" i="1"/>
  <c r="AW13" i="1"/>
  <c r="AV13" i="1"/>
  <c r="AU13" i="1"/>
  <c r="AT13" i="1"/>
  <c r="AS13" i="1"/>
  <c r="AR13" i="1"/>
  <c r="BC12" i="1"/>
  <c r="BD12" i="1"/>
  <c r="BB12" i="1"/>
  <c r="BA12" i="1"/>
  <c r="AZ12" i="1"/>
  <c r="AY12" i="1"/>
  <c r="AW12" i="1"/>
  <c r="AV12" i="1"/>
  <c r="AU12" i="1"/>
  <c r="AT12" i="1"/>
  <c r="AS12" i="1"/>
  <c r="AR12" i="1"/>
  <c r="BC11" i="1"/>
  <c r="BD11" i="1"/>
  <c r="BB11" i="1"/>
  <c r="BA11" i="1"/>
  <c r="AZ11" i="1"/>
  <c r="AY11" i="1"/>
  <c r="AW11" i="1"/>
  <c r="AV11" i="1"/>
  <c r="AU11" i="1"/>
  <c r="AT11" i="1"/>
  <c r="AS11" i="1"/>
  <c r="AR11" i="1"/>
  <c r="BC10" i="1"/>
  <c r="BD10" i="1"/>
  <c r="BB10" i="1"/>
  <c r="BA10" i="1"/>
  <c r="AZ10" i="1"/>
  <c r="AY10" i="1"/>
  <c r="AW10" i="1"/>
  <c r="AV10" i="1"/>
  <c r="AU10" i="1"/>
  <c r="AT10" i="1"/>
  <c r="AS10" i="1"/>
  <c r="AR10" i="1"/>
  <c r="BC9" i="1"/>
  <c r="BD9" i="1"/>
  <c r="BB9" i="1"/>
  <c r="BA9" i="1"/>
  <c r="AZ9" i="1"/>
  <c r="AY9" i="1"/>
  <c r="AW9" i="1"/>
  <c r="AV9" i="1"/>
  <c r="AU9" i="1"/>
  <c r="AT9" i="1"/>
  <c r="AS9" i="1"/>
  <c r="AR9" i="1"/>
  <c r="BC8" i="1"/>
  <c r="BD8" i="1"/>
  <c r="BB8" i="1"/>
  <c r="BA8" i="1"/>
  <c r="AZ8" i="1"/>
  <c r="AY8" i="1"/>
  <c r="AW8" i="1"/>
  <c r="AV8" i="1"/>
  <c r="AU8" i="1"/>
  <c r="AT8" i="1"/>
  <c r="AS8" i="1"/>
  <c r="AR8" i="1"/>
  <c r="BC7" i="1"/>
  <c r="BD7" i="1"/>
  <c r="BB7" i="1"/>
  <c r="BA7" i="1"/>
  <c r="AZ7" i="1"/>
  <c r="AY7" i="1"/>
  <c r="AW7" i="1"/>
  <c r="AV7" i="1"/>
  <c r="AU7" i="1"/>
  <c r="AT7" i="1"/>
  <c r="AS7" i="1"/>
  <c r="AR7" i="1"/>
  <c r="AG143" i="1" l="1"/>
  <c r="AH143" i="1"/>
  <c r="AF143" i="1"/>
  <c r="AE143" i="1"/>
  <c r="AD143" i="1"/>
  <c r="AC143" i="1"/>
  <c r="AB143" i="1"/>
  <c r="AA143" i="1"/>
  <c r="Z143" i="1"/>
  <c r="Y143" i="1"/>
  <c r="X143" i="1"/>
  <c r="W143" i="1"/>
  <c r="AG142" i="1"/>
  <c r="AH142" i="1"/>
  <c r="AF142" i="1"/>
  <c r="AE142" i="1"/>
  <c r="AD142" i="1"/>
  <c r="AC142" i="1"/>
  <c r="AB142" i="1"/>
  <c r="AA142" i="1"/>
  <c r="Z142" i="1"/>
  <c r="Y142" i="1"/>
  <c r="X142" i="1"/>
  <c r="W142" i="1"/>
  <c r="AG141" i="1"/>
  <c r="AH141" i="1"/>
  <c r="AF141" i="1"/>
  <c r="AE141" i="1"/>
  <c r="AD141" i="1"/>
  <c r="AC141" i="1"/>
  <c r="AB141" i="1"/>
  <c r="AA141" i="1"/>
  <c r="Z141" i="1"/>
  <c r="Y141" i="1"/>
  <c r="X141" i="1"/>
  <c r="W141" i="1"/>
  <c r="AG122" i="1"/>
  <c r="AH122" i="1"/>
  <c r="AF122" i="1"/>
  <c r="AE122" i="1"/>
  <c r="AD122" i="1"/>
  <c r="AC122" i="1"/>
  <c r="AB122" i="1"/>
  <c r="AA122" i="1"/>
  <c r="Z122" i="1"/>
  <c r="Y122" i="1"/>
  <c r="X122" i="1"/>
  <c r="W122" i="1"/>
  <c r="AL141" i="1"/>
  <c r="M143" i="1"/>
  <c r="AL116" i="1"/>
  <c r="Q116" i="1"/>
  <c r="AL112" i="1"/>
  <c r="AL111" i="1"/>
  <c r="L109" i="1"/>
  <c r="M109" i="1" s="1"/>
  <c r="M22" i="1"/>
  <c r="Q22" i="1"/>
  <c r="S22" i="1"/>
  <c r="W22" i="1"/>
  <c r="X22" i="1"/>
  <c r="Y22" i="1"/>
  <c r="Z22" i="1"/>
  <c r="AA22" i="1"/>
  <c r="AB22" i="1"/>
  <c r="AC22" i="1"/>
  <c r="AD22" i="1"/>
  <c r="AE22" i="1"/>
  <c r="AF22" i="1"/>
  <c r="AH22" i="1"/>
  <c r="AG22" i="1"/>
  <c r="AJ107" i="1"/>
  <c r="Q106" i="1"/>
  <c r="AL99" i="1"/>
  <c r="AN99" i="1" s="1"/>
  <c r="AL91" i="1"/>
  <c r="AN91" i="1" s="1"/>
  <c r="AL86" i="1"/>
  <c r="AL87" i="1"/>
  <c r="Q87" i="1"/>
  <c r="L86" i="1"/>
  <c r="M86" i="1" s="1"/>
  <c r="AL84" i="1"/>
  <c r="AL80" i="1"/>
  <c r="AL76" i="1"/>
  <c r="AL72" i="1"/>
  <c r="AL48" i="1"/>
  <c r="Q48" i="1"/>
  <c r="L48" i="1"/>
  <c r="M48" i="1" s="1"/>
  <c r="S48" i="1" l="1"/>
  <c r="AN48" i="1"/>
  <c r="AN86" i="1"/>
  <c r="AL26" i="1"/>
  <c r="W26" i="1"/>
  <c r="X26" i="1"/>
  <c r="Y26" i="1"/>
  <c r="Z26" i="1"/>
  <c r="AA26" i="1"/>
  <c r="AB26" i="1"/>
  <c r="AC26" i="1"/>
  <c r="AD26" i="1"/>
  <c r="AE26" i="1"/>
  <c r="AF26" i="1"/>
  <c r="AH26" i="1"/>
  <c r="AG26" i="1"/>
  <c r="L26" i="1"/>
  <c r="M26" i="1" s="1"/>
  <c r="AL10" i="1"/>
  <c r="AN10" i="1" s="1"/>
  <c r="AN26" i="1" l="1"/>
  <c r="AL51" i="1" l="1"/>
  <c r="AL52" i="1"/>
  <c r="AL53" i="1"/>
  <c r="AL54" i="1"/>
  <c r="AL55" i="1"/>
  <c r="AL56" i="1"/>
  <c r="AL57" i="1"/>
  <c r="AL59" i="1"/>
  <c r="AL60" i="1"/>
  <c r="AL61" i="1"/>
  <c r="AL62" i="1"/>
  <c r="AL63" i="1"/>
  <c r="AL64" i="1"/>
  <c r="AL65" i="1"/>
  <c r="AL66" i="1"/>
  <c r="AL50" i="1"/>
  <c r="AJ16" i="1" l="1"/>
  <c r="J16" i="1"/>
  <c r="AL16" i="1" l="1"/>
  <c r="W115" i="1"/>
  <c r="X115" i="1"/>
  <c r="Y115" i="1"/>
  <c r="Z115" i="1"/>
  <c r="AA115" i="1"/>
  <c r="AB115" i="1"/>
  <c r="AC115" i="1"/>
  <c r="AD115" i="1"/>
  <c r="AE115" i="1"/>
  <c r="AF115" i="1"/>
  <c r="AH115" i="1"/>
  <c r="AG115" i="1"/>
  <c r="W114" i="1" l="1"/>
  <c r="X114" i="1"/>
  <c r="Y114" i="1"/>
  <c r="Z114" i="1"/>
  <c r="AA114" i="1"/>
  <c r="AB114" i="1"/>
  <c r="AC114" i="1"/>
  <c r="AD114" i="1"/>
  <c r="AE114" i="1"/>
  <c r="AF114" i="1"/>
  <c r="AH114" i="1"/>
  <c r="AG114" i="1"/>
  <c r="Q8" i="1" l="1"/>
  <c r="S8" i="1" s="1"/>
  <c r="AN121" i="1" l="1"/>
  <c r="AL121" i="1"/>
  <c r="AL120" i="1"/>
  <c r="AL119" i="1"/>
  <c r="AN119" i="1" s="1"/>
  <c r="AL106" i="1"/>
  <c r="AL105" i="1"/>
  <c r="AN105" i="1" s="1"/>
  <c r="AL101" i="1"/>
  <c r="AN101" i="1" s="1"/>
  <c r="AL98" i="1"/>
  <c r="AN98" i="1" s="1"/>
  <c r="AL94" i="1"/>
  <c r="AN94" i="1" s="1"/>
  <c r="AL93" i="1"/>
  <c r="AN93" i="1" s="1"/>
  <c r="AL92" i="1"/>
  <c r="AN92" i="1" s="1"/>
  <c r="AL71" i="1"/>
  <c r="AN71" i="1" s="1"/>
  <c r="AL70" i="1"/>
  <c r="AL69" i="1"/>
  <c r="AL68" i="1"/>
  <c r="AL47" i="1"/>
  <c r="AN47" i="1" s="1"/>
  <c r="AL46" i="1"/>
  <c r="AN46" i="1" s="1"/>
  <c r="AL45" i="1"/>
  <c r="AN45" i="1" s="1"/>
  <c r="AL44" i="1"/>
  <c r="AN44" i="1" s="1"/>
  <c r="AL43" i="1"/>
  <c r="AN43" i="1" s="1"/>
  <c r="AL42" i="1"/>
  <c r="AN42" i="1" s="1"/>
  <c r="AL41" i="1"/>
  <c r="AN41" i="1" s="1"/>
  <c r="AL40" i="1"/>
  <c r="AN40" i="1" s="1"/>
  <c r="AK38" i="1"/>
  <c r="AL30" i="1"/>
  <c r="AL29" i="1"/>
  <c r="AL28" i="1"/>
  <c r="AL14" i="1"/>
  <c r="AN14" i="1" s="1"/>
  <c r="AL13" i="1"/>
  <c r="AN13" i="1" s="1"/>
  <c r="AL12" i="1"/>
  <c r="AN12" i="1" s="1"/>
  <c r="AL11" i="1"/>
  <c r="AN11" i="1" s="1"/>
  <c r="S121" i="1"/>
  <c r="Q121" i="1"/>
  <c r="Q120" i="1"/>
  <c r="Q119" i="1"/>
  <c r="Q113" i="1"/>
  <c r="Q105" i="1"/>
  <c r="Q101" i="1"/>
  <c r="Q98" i="1"/>
  <c r="Q94" i="1"/>
  <c r="Q93" i="1"/>
  <c r="Q92" i="1"/>
  <c r="Q71" i="1"/>
  <c r="Q70" i="1"/>
  <c r="Q69" i="1"/>
  <c r="Q68" i="1"/>
  <c r="Q30" i="1" l="1"/>
  <c r="Q29" i="1"/>
  <c r="Q28" i="1"/>
  <c r="Q23" i="1"/>
  <c r="Q15" i="1"/>
  <c r="Q14" i="1"/>
  <c r="Q13" i="1"/>
  <c r="Q12" i="1"/>
  <c r="Q11" i="1"/>
  <c r="Q9" i="1"/>
  <c r="Q7" i="1"/>
  <c r="L120" i="1" l="1"/>
  <c r="O107" i="1"/>
  <c r="J107" i="1"/>
  <c r="AL107" i="1" s="1"/>
  <c r="AG7" i="1"/>
  <c r="AG8" i="1"/>
  <c r="AG9" i="1"/>
  <c r="AG10" i="1"/>
  <c r="AG11" i="1"/>
  <c r="AG12" i="1"/>
  <c r="AG13" i="1"/>
  <c r="AG14" i="1"/>
  <c r="AG15" i="1"/>
  <c r="AG16" i="1"/>
  <c r="AG23" i="1"/>
  <c r="AG24" i="1"/>
  <c r="AG25" i="1"/>
  <c r="AG27" i="1"/>
  <c r="AG28" i="1"/>
  <c r="AG29" i="1"/>
  <c r="AG30" i="1"/>
  <c r="AG34" i="1"/>
  <c r="AG38" i="1"/>
  <c r="AG42" i="1"/>
  <c r="AG46" i="1"/>
  <c r="AG48" i="1"/>
  <c r="AG50" i="1"/>
  <c r="AG51" i="1"/>
  <c r="AG52" i="1"/>
  <c r="AG53" i="1"/>
  <c r="AG54" i="1"/>
  <c r="AG55" i="1"/>
  <c r="AG56" i="1"/>
  <c r="AG57" i="1"/>
  <c r="AG59" i="1"/>
  <c r="AG60" i="1"/>
  <c r="AG61" i="1"/>
  <c r="AG62" i="1"/>
  <c r="AG63" i="1"/>
  <c r="AG64" i="1"/>
  <c r="AG65" i="1"/>
  <c r="AG66" i="1"/>
  <c r="AG68" i="1"/>
  <c r="AG69" i="1"/>
  <c r="AG70" i="1"/>
  <c r="AG71" i="1"/>
  <c r="AG72" i="1"/>
  <c r="AG76" i="1"/>
  <c r="AG80" i="1"/>
  <c r="AG84" i="1"/>
  <c r="AG86" i="1"/>
  <c r="AG87" i="1"/>
  <c r="AG91" i="1"/>
  <c r="AG92" i="1"/>
  <c r="AG93" i="1"/>
  <c r="AG94" i="1"/>
  <c r="AG95" i="1"/>
  <c r="AG98" i="1"/>
  <c r="AG99" i="1"/>
  <c r="AG100" i="1"/>
  <c r="AG101" i="1"/>
  <c r="AG102" i="1"/>
  <c r="AG103" i="1"/>
  <c r="AG107" i="1"/>
  <c r="AG109" i="1"/>
  <c r="AG110" i="1"/>
  <c r="AG111" i="1"/>
  <c r="AG112" i="1"/>
  <c r="AG113" i="1"/>
  <c r="AG116" i="1"/>
  <c r="AG118" i="1"/>
  <c r="AG119" i="1"/>
  <c r="AG120" i="1"/>
  <c r="AG121" i="1"/>
  <c r="AH7" i="1"/>
  <c r="AH8" i="1"/>
  <c r="AH9" i="1"/>
  <c r="AH10" i="1"/>
  <c r="AH11" i="1"/>
  <c r="AH12" i="1"/>
  <c r="AH13" i="1"/>
  <c r="AH14" i="1"/>
  <c r="AH15" i="1"/>
  <c r="AH16" i="1"/>
  <c r="AH23" i="1"/>
  <c r="AH24" i="1"/>
  <c r="AH25" i="1"/>
  <c r="AH27" i="1"/>
  <c r="AH28" i="1"/>
  <c r="AH29" i="1"/>
  <c r="AH30" i="1"/>
  <c r="AH34" i="1"/>
  <c r="AH38" i="1"/>
  <c r="AH42" i="1"/>
  <c r="AH46" i="1"/>
  <c r="AH48" i="1"/>
  <c r="AH50" i="1"/>
  <c r="AH51" i="1"/>
  <c r="AH52" i="1"/>
  <c r="AH53" i="1"/>
  <c r="AH54" i="1"/>
  <c r="AH55" i="1"/>
  <c r="AH56" i="1"/>
  <c r="AH57" i="1"/>
  <c r="AH59" i="1"/>
  <c r="AH60" i="1"/>
  <c r="AH61" i="1"/>
  <c r="AH62" i="1"/>
  <c r="AH63" i="1"/>
  <c r="AH64" i="1"/>
  <c r="AH65" i="1"/>
  <c r="AH66" i="1"/>
  <c r="AH68" i="1"/>
  <c r="AH69" i="1"/>
  <c r="AH70" i="1"/>
  <c r="AH71" i="1"/>
  <c r="AH72" i="1"/>
  <c r="AH76" i="1"/>
  <c r="AH80" i="1"/>
  <c r="AH84" i="1"/>
  <c r="AH86" i="1"/>
  <c r="AH87" i="1"/>
  <c r="AH91" i="1"/>
  <c r="AH92" i="1"/>
  <c r="AH93" i="1"/>
  <c r="AH94" i="1"/>
  <c r="AH95" i="1"/>
  <c r="AH98" i="1"/>
  <c r="AH99" i="1"/>
  <c r="AH100" i="1"/>
  <c r="AH101" i="1"/>
  <c r="AH102" i="1"/>
  <c r="AH103" i="1"/>
  <c r="AH107" i="1"/>
  <c r="AH109" i="1"/>
  <c r="AH110" i="1"/>
  <c r="AH111" i="1"/>
  <c r="AH112" i="1"/>
  <c r="AH113" i="1"/>
  <c r="AH116" i="1"/>
  <c r="AH118" i="1"/>
  <c r="AH119" i="1"/>
  <c r="AH120" i="1"/>
  <c r="AH121" i="1"/>
  <c r="AF7" i="1"/>
  <c r="AF8" i="1"/>
  <c r="AF9" i="1"/>
  <c r="AF10" i="1"/>
  <c r="AF11" i="1"/>
  <c r="AF12" i="1"/>
  <c r="AF13" i="1"/>
  <c r="AF14" i="1"/>
  <c r="AF15" i="1"/>
  <c r="AF16" i="1"/>
  <c r="AF23" i="1"/>
  <c r="AF24" i="1"/>
  <c r="AF25" i="1"/>
  <c r="AF27" i="1"/>
  <c r="AF28" i="1"/>
  <c r="AF29" i="1"/>
  <c r="AF30" i="1"/>
  <c r="AF34" i="1"/>
  <c r="AF38" i="1"/>
  <c r="AF42" i="1"/>
  <c r="AF46" i="1"/>
  <c r="AF48" i="1"/>
  <c r="AF50" i="1"/>
  <c r="AF51" i="1"/>
  <c r="AF52" i="1"/>
  <c r="AF53" i="1"/>
  <c r="AF54" i="1"/>
  <c r="AF55" i="1"/>
  <c r="AF56" i="1"/>
  <c r="AF57" i="1"/>
  <c r="AF59" i="1"/>
  <c r="AF60" i="1"/>
  <c r="AF61" i="1"/>
  <c r="AF62" i="1"/>
  <c r="AF63" i="1"/>
  <c r="AF64" i="1"/>
  <c r="AF65" i="1"/>
  <c r="AF66" i="1"/>
  <c r="AF68" i="1"/>
  <c r="AF69" i="1"/>
  <c r="AF70" i="1"/>
  <c r="AF71" i="1"/>
  <c r="AF72" i="1"/>
  <c r="AF76" i="1"/>
  <c r="AF80" i="1"/>
  <c r="AF84" i="1"/>
  <c r="AF86" i="1"/>
  <c r="AF87" i="1"/>
  <c r="AF91" i="1"/>
  <c r="AF92" i="1"/>
  <c r="AF93" i="1"/>
  <c r="AF94" i="1"/>
  <c r="AF95" i="1"/>
  <c r="AF98" i="1"/>
  <c r="AF99" i="1"/>
  <c r="AF100" i="1"/>
  <c r="AF101" i="1"/>
  <c r="AF102" i="1"/>
  <c r="AF103" i="1"/>
  <c r="AF107" i="1"/>
  <c r="AF109" i="1"/>
  <c r="AF110" i="1"/>
  <c r="AF111" i="1"/>
  <c r="AF112" i="1"/>
  <c r="AF113" i="1"/>
  <c r="AF116" i="1"/>
  <c r="AF118" i="1"/>
  <c r="AF119" i="1"/>
  <c r="AF120" i="1"/>
  <c r="AF121" i="1"/>
  <c r="AE7" i="1"/>
  <c r="AE8" i="1"/>
  <c r="AE9" i="1"/>
  <c r="AE10" i="1"/>
  <c r="AE11" i="1"/>
  <c r="AE12" i="1"/>
  <c r="AE13" i="1"/>
  <c r="AE14" i="1"/>
  <c r="AE15" i="1"/>
  <c r="AE16" i="1"/>
  <c r="AE23" i="1"/>
  <c r="AE24" i="1"/>
  <c r="AE25" i="1"/>
  <c r="AE27" i="1"/>
  <c r="AE28" i="1"/>
  <c r="AE29" i="1"/>
  <c r="AE30" i="1"/>
  <c r="AE34" i="1"/>
  <c r="AE38" i="1"/>
  <c r="AE42" i="1"/>
  <c r="AE46" i="1"/>
  <c r="AE48" i="1"/>
  <c r="AE50" i="1"/>
  <c r="AE51" i="1"/>
  <c r="AE52" i="1"/>
  <c r="AE53" i="1"/>
  <c r="AE54" i="1"/>
  <c r="AE55" i="1"/>
  <c r="AE56" i="1"/>
  <c r="AE57" i="1"/>
  <c r="AE59" i="1"/>
  <c r="AE60" i="1"/>
  <c r="AE61" i="1"/>
  <c r="AE62" i="1"/>
  <c r="AE63" i="1"/>
  <c r="AE64" i="1"/>
  <c r="AE65" i="1"/>
  <c r="AE66" i="1"/>
  <c r="AE68" i="1"/>
  <c r="AE69" i="1"/>
  <c r="AE70" i="1"/>
  <c r="AE71" i="1"/>
  <c r="AE72" i="1"/>
  <c r="AE76" i="1"/>
  <c r="AE80" i="1"/>
  <c r="AE84" i="1"/>
  <c r="AE86" i="1"/>
  <c r="AE87" i="1"/>
  <c r="AE91" i="1"/>
  <c r="AE92" i="1"/>
  <c r="AE93" i="1"/>
  <c r="AE94" i="1"/>
  <c r="AE95" i="1"/>
  <c r="AE98" i="1"/>
  <c r="AE99" i="1"/>
  <c r="AE100" i="1"/>
  <c r="AE101" i="1"/>
  <c r="AE102" i="1"/>
  <c r="AE103" i="1"/>
  <c r="AE107" i="1"/>
  <c r="AE109" i="1"/>
  <c r="AE110" i="1"/>
  <c r="AE111" i="1"/>
  <c r="AE112" i="1"/>
  <c r="AE113" i="1"/>
  <c r="AE116" i="1"/>
  <c r="AE118" i="1"/>
  <c r="AE119" i="1"/>
  <c r="AE120" i="1"/>
  <c r="AE121" i="1"/>
  <c r="AD7" i="1"/>
  <c r="AD8" i="1"/>
  <c r="AD9" i="1"/>
  <c r="AD10" i="1"/>
  <c r="AD11" i="1"/>
  <c r="AD12" i="1"/>
  <c r="AD13" i="1"/>
  <c r="AD14" i="1"/>
  <c r="AD15" i="1"/>
  <c r="AD16" i="1"/>
  <c r="AD23" i="1"/>
  <c r="AD24" i="1"/>
  <c r="AD25" i="1"/>
  <c r="AD27" i="1"/>
  <c r="AD28" i="1"/>
  <c r="AD29" i="1"/>
  <c r="AD30" i="1"/>
  <c r="AD34" i="1"/>
  <c r="AD38" i="1"/>
  <c r="AD42" i="1"/>
  <c r="AD46" i="1"/>
  <c r="AD48" i="1"/>
  <c r="AD50" i="1"/>
  <c r="AD51" i="1"/>
  <c r="AD52" i="1"/>
  <c r="AD53" i="1"/>
  <c r="AD54" i="1"/>
  <c r="AD55" i="1"/>
  <c r="AD56" i="1"/>
  <c r="AD57" i="1"/>
  <c r="AD59" i="1"/>
  <c r="AD60" i="1"/>
  <c r="AD61" i="1"/>
  <c r="AD62" i="1"/>
  <c r="AD63" i="1"/>
  <c r="AD64" i="1"/>
  <c r="AD65" i="1"/>
  <c r="AD66" i="1"/>
  <c r="AD68" i="1"/>
  <c r="AD69" i="1"/>
  <c r="AD70" i="1"/>
  <c r="AD71" i="1"/>
  <c r="AD72" i="1"/>
  <c r="AD76" i="1"/>
  <c r="AD80" i="1"/>
  <c r="AD84" i="1"/>
  <c r="AD86" i="1"/>
  <c r="AD87" i="1"/>
  <c r="AD91" i="1"/>
  <c r="AD92" i="1"/>
  <c r="AD93" i="1"/>
  <c r="AD94" i="1"/>
  <c r="AD95" i="1"/>
  <c r="AD98" i="1"/>
  <c r="AD99" i="1"/>
  <c r="AD100" i="1"/>
  <c r="AD101" i="1"/>
  <c r="AD102" i="1"/>
  <c r="AD103" i="1"/>
  <c r="AD107" i="1"/>
  <c r="AD109" i="1"/>
  <c r="AD110" i="1"/>
  <c r="AD111" i="1"/>
  <c r="AD112" i="1"/>
  <c r="AD113" i="1"/>
  <c r="AD116" i="1"/>
  <c r="AD118" i="1"/>
  <c r="AD119" i="1"/>
  <c r="AD120" i="1"/>
  <c r="AD121" i="1"/>
  <c r="AC7" i="1"/>
  <c r="AC8" i="1"/>
  <c r="AC9" i="1"/>
  <c r="AC10" i="1"/>
  <c r="AC11" i="1"/>
  <c r="AC12" i="1"/>
  <c r="AC13" i="1"/>
  <c r="AC14" i="1"/>
  <c r="AC15" i="1"/>
  <c r="AC16" i="1"/>
  <c r="AC23" i="1"/>
  <c r="AC24" i="1"/>
  <c r="AC25" i="1"/>
  <c r="AC27" i="1"/>
  <c r="AC28" i="1"/>
  <c r="AC29" i="1"/>
  <c r="AC30" i="1"/>
  <c r="AC34" i="1"/>
  <c r="AC38" i="1"/>
  <c r="AC42" i="1"/>
  <c r="AC46" i="1"/>
  <c r="AC48" i="1"/>
  <c r="AC50" i="1"/>
  <c r="AC51" i="1"/>
  <c r="AC52" i="1"/>
  <c r="AC53" i="1"/>
  <c r="AC54" i="1"/>
  <c r="AC55" i="1"/>
  <c r="AC56" i="1"/>
  <c r="AC57" i="1"/>
  <c r="AC59" i="1"/>
  <c r="AC60" i="1"/>
  <c r="AC61" i="1"/>
  <c r="AC62" i="1"/>
  <c r="AC63" i="1"/>
  <c r="AC64" i="1"/>
  <c r="AC65" i="1"/>
  <c r="AC66" i="1"/>
  <c r="AC68" i="1"/>
  <c r="AC69" i="1"/>
  <c r="AC70" i="1"/>
  <c r="AC71" i="1"/>
  <c r="AC72" i="1"/>
  <c r="AC76" i="1"/>
  <c r="AC80" i="1"/>
  <c r="AC84" i="1"/>
  <c r="AC86" i="1"/>
  <c r="AC87" i="1"/>
  <c r="AC91" i="1"/>
  <c r="AC92" i="1"/>
  <c r="AC93" i="1"/>
  <c r="AC94" i="1"/>
  <c r="AC95" i="1"/>
  <c r="AC98" i="1"/>
  <c r="AC99" i="1"/>
  <c r="AC100" i="1"/>
  <c r="AC101" i="1"/>
  <c r="AC102" i="1"/>
  <c r="AC103" i="1"/>
  <c r="AC107" i="1"/>
  <c r="AC109" i="1"/>
  <c r="AC110" i="1"/>
  <c r="AC111" i="1"/>
  <c r="AC112" i="1"/>
  <c r="AC113" i="1"/>
  <c r="AC116" i="1"/>
  <c r="AC118" i="1"/>
  <c r="AC119" i="1"/>
  <c r="AC120" i="1"/>
  <c r="AC121" i="1"/>
  <c r="AB7" i="1"/>
  <c r="AB8" i="1"/>
  <c r="AB9" i="1"/>
  <c r="AB10" i="1"/>
  <c r="AB11" i="1"/>
  <c r="AB12" i="1"/>
  <c r="AB13" i="1"/>
  <c r="AB14" i="1"/>
  <c r="AB15" i="1"/>
  <c r="AB16" i="1"/>
  <c r="AB23" i="1"/>
  <c r="AB24" i="1"/>
  <c r="AB25" i="1"/>
  <c r="AB27" i="1"/>
  <c r="AB28" i="1"/>
  <c r="AB29" i="1"/>
  <c r="AB30" i="1"/>
  <c r="AB34" i="1"/>
  <c r="AB38" i="1"/>
  <c r="AB42" i="1"/>
  <c r="AB46" i="1"/>
  <c r="AB48" i="1"/>
  <c r="AB50" i="1"/>
  <c r="AB51" i="1"/>
  <c r="AB52" i="1"/>
  <c r="AB53" i="1"/>
  <c r="AB54" i="1"/>
  <c r="AB55" i="1"/>
  <c r="AB56" i="1"/>
  <c r="AB57" i="1"/>
  <c r="AB59" i="1"/>
  <c r="AB60" i="1"/>
  <c r="AB61" i="1"/>
  <c r="AB62" i="1"/>
  <c r="AB63" i="1"/>
  <c r="AB64" i="1"/>
  <c r="AB65" i="1"/>
  <c r="AB66" i="1"/>
  <c r="AB68" i="1"/>
  <c r="AB69" i="1"/>
  <c r="AB70" i="1"/>
  <c r="AB71" i="1"/>
  <c r="AB72" i="1"/>
  <c r="AB76" i="1"/>
  <c r="AB80" i="1"/>
  <c r="AB84" i="1"/>
  <c r="AB86" i="1"/>
  <c r="AB87" i="1"/>
  <c r="AB91" i="1"/>
  <c r="AB92" i="1"/>
  <c r="AB93" i="1"/>
  <c r="AB94" i="1"/>
  <c r="AB95" i="1"/>
  <c r="AB98" i="1"/>
  <c r="AB99" i="1"/>
  <c r="AB100" i="1"/>
  <c r="AB101" i="1"/>
  <c r="AB102" i="1"/>
  <c r="AB103" i="1"/>
  <c r="AB107" i="1"/>
  <c r="AB109" i="1"/>
  <c r="AB110" i="1"/>
  <c r="AB111" i="1"/>
  <c r="AB112" i="1"/>
  <c r="AB113" i="1"/>
  <c r="AB116" i="1"/>
  <c r="AB118" i="1"/>
  <c r="AB119" i="1"/>
  <c r="AB120" i="1"/>
  <c r="AB121" i="1"/>
  <c r="AA7" i="1"/>
  <c r="AA8" i="1"/>
  <c r="AA9" i="1"/>
  <c r="AA10" i="1"/>
  <c r="AA11" i="1"/>
  <c r="AA12" i="1"/>
  <c r="AA13" i="1"/>
  <c r="AA14" i="1"/>
  <c r="AA15" i="1"/>
  <c r="AA16" i="1"/>
  <c r="AA23" i="1"/>
  <c r="AA24" i="1"/>
  <c r="AA25" i="1"/>
  <c r="AA27" i="1"/>
  <c r="AA28" i="1"/>
  <c r="AA29" i="1"/>
  <c r="AA30" i="1"/>
  <c r="AA34" i="1"/>
  <c r="AA38" i="1"/>
  <c r="AA42" i="1"/>
  <c r="AA46" i="1"/>
  <c r="AA48" i="1"/>
  <c r="AA50" i="1"/>
  <c r="AA51" i="1"/>
  <c r="AA52" i="1"/>
  <c r="AA53" i="1"/>
  <c r="AA54" i="1"/>
  <c r="AA55" i="1"/>
  <c r="AA56" i="1"/>
  <c r="AA57" i="1"/>
  <c r="AA59" i="1"/>
  <c r="AA60" i="1"/>
  <c r="AA61" i="1"/>
  <c r="AA62" i="1"/>
  <c r="AA63" i="1"/>
  <c r="AA64" i="1"/>
  <c r="AA65" i="1"/>
  <c r="AA66" i="1"/>
  <c r="AA68" i="1"/>
  <c r="AA69" i="1"/>
  <c r="AA70" i="1"/>
  <c r="AA71" i="1"/>
  <c r="AA72" i="1"/>
  <c r="AA76" i="1"/>
  <c r="AA80" i="1"/>
  <c r="AA84" i="1"/>
  <c r="AA86" i="1"/>
  <c r="AA87" i="1"/>
  <c r="AA91" i="1"/>
  <c r="AA92" i="1"/>
  <c r="AA93" i="1"/>
  <c r="AA94" i="1"/>
  <c r="AA95" i="1"/>
  <c r="AA98" i="1"/>
  <c r="AA99" i="1"/>
  <c r="AA100" i="1"/>
  <c r="AA101" i="1"/>
  <c r="AA102" i="1"/>
  <c r="AA103" i="1"/>
  <c r="AA107" i="1"/>
  <c r="AA109" i="1"/>
  <c r="AA110" i="1"/>
  <c r="AA111" i="1"/>
  <c r="AA112" i="1"/>
  <c r="AA113" i="1"/>
  <c r="AA116" i="1"/>
  <c r="AA118" i="1"/>
  <c r="AA119" i="1"/>
  <c r="AA120" i="1"/>
  <c r="AA121" i="1"/>
  <c r="Z7" i="1"/>
  <c r="Z8" i="1"/>
  <c r="Z9" i="1"/>
  <c r="Z10" i="1"/>
  <c r="Z11" i="1"/>
  <c r="Z12" i="1"/>
  <c r="Z13" i="1"/>
  <c r="Z14" i="1"/>
  <c r="Z15" i="1"/>
  <c r="Z16" i="1"/>
  <c r="Z23" i="1"/>
  <c r="Z24" i="1"/>
  <c r="Z25" i="1"/>
  <c r="Z27" i="1"/>
  <c r="Z28" i="1"/>
  <c r="Z29" i="1"/>
  <c r="Z30" i="1"/>
  <c r="Z34" i="1"/>
  <c r="Z38" i="1"/>
  <c r="Z42" i="1"/>
  <c r="Z46" i="1"/>
  <c r="Z48" i="1"/>
  <c r="Z50" i="1"/>
  <c r="Z51" i="1"/>
  <c r="Z52" i="1"/>
  <c r="Z53" i="1"/>
  <c r="Z54" i="1"/>
  <c r="Z55" i="1"/>
  <c r="Z56" i="1"/>
  <c r="Z57" i="1"/>
  <c r="Z59" i="1"/>
  <c r="Z60" i="1"/>
  <c r="Z61" i="1"/>
  <c r="Z62" i="1"/>
  <c r="Z63" i="1"/>
  <c r="Z64" i="1"/>
  <c r="Z65" i="1"/>
  <c r="Z66" i="1"/>
  <c r="Z68" i="1"/>
  <c r="Z69" i="1"/>
  <c r="Z70" i="1"/>
  <c r="Z71" i="1"/>
  <c r="Z72" i="1"/>
  <c r="Z76" i="1"/>
  <c r="Z80" i="1"/>
  <c r="Z84" i="1"/>
  <c r="Z86" i="1"/>
  <c r="Z87" i="1"/>
  <c r="Z91" i="1"/>
  <c r="Z92" i="1"/>
  <c r="Z93" i="1"/>
  <c r="Z94" i="1"/>
  <c r="Z95" i="1"/>
  <c r="Z98" i="1"/>
  <c r="Z99" i="1"/>
  <c r="Z100" i="1"/>
  <c r="Z101" i="1"/>
  <c r="Z102" i="1"/>
  <c r="Z103" i="1"/>
  <c r="Z107" i="1"/>
  <c r="Z109" i="1"/>
  <c r="Z110" i="1"/>
  <c r="Z111" i="1"/>
  <c r="Z112" i="1"/>
  <c r="Z113" i="1"/>
  <c r="Z116" i="1"/>
  <c r="Z118" i="1"/>
  <c r="Z119" i="1"/>
  <c r="Z120" i="1"/>
  <c r="Z121" i="1"/>
  <c r="Y7" i="1"/>
  <c r="Y8" i="1"/>
  <c r="Y9" i="1"/>
  <c r="Y10" i="1"/>
  <c r="Y11" i="1"/>
  <c r="Y12" i="1"/>
  <c r="Y13" i="1"/>
  <c r="Y14" i="1"/>
  <c r="Y15" i="1"/>
  <c r="Y16" i="1"/>
  <c r="Y23" i="1"/>
  <c r="Y24" i="1"/>
  <c r="Y25" i="1"/>
  <c r="Y27" i="1"/>
  <c r="Y28" i="1"/>
  <c r="Y29" i="1"/>
  <c r="Y30" i="1"/>
  <c r="Y34" i="1"/>
  <c r="Y38" i="1"/>
  <c r="Y42" i="1"/>
  <c r="Y46" i="1"/>
  <c r="Y48" i="1"/>
  <c r="Y50" i="1"/>
  <c r="Y51" i="1"/>
  <c r="Y52" i="1"/>
  <c r="Y53" i="1"/>
  <c r="Y54" i="1"/>
  <c r="Y55" i="1"/>
  <c r="Y56" i="1"/>
  <c r="Y57" i="1"/>
  <c r="Y59" i="1"/>
  <c r="Y60" i="1"/>
  <c r="Y61" i="1"/>
  <c r="Y62" i="1"/>
  <c r="Y63" i="1"/>
  <c r="Y64" i="1"/>
  <c r="Y65" i="1"/>
  <c r="Y66" i="1"/>
  <c r="Y68" i="1"/>
  <c r="Y69" i="1"/>
  <c r="Y70" i="1"/>
  <c r="Y71" i="1"/>
  <c r="Y72" i="1"/>
  <c r="Y76" i="1"/>
  <c r="Y80" i="1"/>
  <c r="Y84" i="1"/>
  <c r="Y86" i="1"/>
  <c r="Y87" i="1"/>
  <c r="Y91" i="1"/>
  <c r="Y92" i="1"/>
  <c r="Y93" i="1"/>
  <c r="Y94" i="1"/>
  <c r="Y95" i="1"/>
  <c r="Y98" i="1"/>
  <c r="Y99" i="1"/>
  <c r="Y100" i="1"/>
  <c r="Y101" i="1"/>
  <c r="Y102" i="1"/>
  <c r="Y103" i="1"/>
  <c r="Y107" i="1"/>
  <c r="Y109" i="1"/>
  <c r="Y110" i="1"/>
  <c r="Y111" i="1"/>
  <c r="Y112" i="1"/>
  <c r="Y113" i="1"/>
  <c r="Y116" i="1"/>
  <c r="Y118" i="1"/>
  <c r="Y119" i="1"/>
  <c r="Y120" i="1"/>
  <c r="Y121" i="1"/>
  <c r="X7" i="1"/>
  <c r="X8" i="1"/>
  <c r="X9" i="1"/>
  <c r="X10" i="1"/>
  <c r="X11" i="1"/>
  <c r="X12" i="1"/>
  <c r="X13" i="1"/>
  <c r="X14" i="1"/>
  <c r="X15" i="1"/>
  <c r="X16" i="1"/>
  <c r="X23" i="1"/>
  <c r="X24" i="1"/>
  <c r="X25" i="1"/>
  <c r="X27" i="1"/>
  <c r="X28" i="1"/>
  <c r="X29" i="1"/>
  <c r="X30" i="1"/>
  <c r="X34" i="1"/>
  <c r="X38" i="1"/>
  <c r="X42" i="1"/>
  <c r="X46" i="1"/>
  <c r="X48" i="1"/>
  <c r="X50" i="1"/>
  <c r="X51" i="1"/>
  <c r="X52" i="1"/>
  <c r="X53" i="1"/>
  <c r="X54" i="1"/>
  <c r="X55" i="1"/>
  <c r="X56" i="1"/>
  <c r="X57" i="1"/>
  <c r="X59" i="1"/>
  <c r="X60" i="1"/>
  <c r="X61" i="1"/>
  <c r="X62" i="1"/>
  <c r="X63" i="1"/>
  <c r="X64" i="1"/>
  <c r="X65" i="1"/>
  <c r="X66" i="1"/>
  <c r="X68" i="1"/>
  <c r="X69" i="1"/>
  <c r="X70" i="1"/>
  <c r="X71" i="1"/>
  <c r="X72" i="1"/>
  <c r="X76" i="1"/>
  <c r="X80" i="1"/>
  <c r="X84" i="1"/>
  <c r="X86" i="1"/>
  <c r="X87" i="1"/>
  <c r="X91" i="1"/>
  <c r="X92" i="1"/>
  <c r="X93" i="1"/>
  <c r="X94" i="1"/>
  <c r="X95" i="1"/>
  <c r="X98" i="1"/>
  <c r="X99" i="1"/>
  <c r="X100" i="1"/>
  <c r="X101" i="1"/>
  <c r="X102" i="1"/>
  <c r="X103" i="1"/>
  <c r="X107" i="1"/>
  <c r="X109" i="1"/>
  <c r="X110" i="1"/>
  <c r="X111" i="1"/>
  <c r="X112" i="1"/>
  <c r="X113" i="1"/>
  <c r="X116" i="1"/>
  <c r="X118" i="1"/>
  <c r="X119" i="1"/>
  <c r="X120" i="1"/>
  <c r="X121" i="1"/>
  <c r="W7" i="1"/>
  <c r="W8" i="1"/>
  <c r="W9" i="1"/>
  <c r="W10" i="1"/>
  <c r="W11" i="1"/>
  <c r="W12" i="1"/>
  <c r="W13" i="1"/>
  <c r="W14" i="1"/>
  <c r="W15" i="1"/>
  <c r="W16" i="1"/>
  <c r="W23" i="1"/>
  <c r="W24" i="1"/>
  <c r="W25" i="1"/>
  <c r="W27" i="1"/>
  <c r="W28" i="1"/>
  <c r="W29" i="1"/>
  <c r="W30" i="1"/>
  <c r="W34" i="1"/>
  <c r="W38" i="1"/>
  <c r="W42" i="1"/>
  <c r="W46" i="1"/>
  <c r="W48" i="1"/>
  <c r="W50" i="1"/>
  <c r="W51" i="1"/>
  <c r="W52" i="1"/>
  <c r="W53" i="1"/>
  <c r="W54" i="1"/>
  <c r="W55" i="1"/>
  <c r="W56" i="1"/>
  <c r="W57" i="1"/>
  <c r="W59" i="1"/>
  <c r="W60" i="1"/>
  <c r="W61" i="1"/>
  <c r="W62" i="1"/>
  <c r="W63" i="1"/>
  <c r="W64" i="1"/>
  <c r="W65" i="1"/>
  <c r="W66" i="1"/>
  <c r="W68" i="1"/>
  <c r="W69" i="1"/>
  <c r="W70" i="1"/>
  <c r="W71" i="1"/>
  <c r="W72" i="1"/>
  <c r="W76" i="1"/>
  <c r="W80" i="1"/>
  <c r="W84" i="1"/>
  <c r="W86" i="1"/>
  <c r="W87" i="1"/>
  <c r="W91" i="1"/>
  <c r="W92" i="1"/>
  <c r="W93" i="1"/>
  <c r="W94" i="1"/>
  <c r="W95" i="1"/>
  <c r="W98" i="1"/>
  <c r="W99" i="1"/>
  <c r="W100" i="1"/>
  <c r="W101" i="1"/>
  <c r="W102" i="1"/>
  <c r="W103" i="1"/>
  <c r="W107" i="1"/>
  <c r="W109" i="1"/>
  <c r="W110" i="1"/>
  <c r="W111" i="1"/>
  <c r="W112" i="1"/>
  <c r="W113" i="1"/>
  <c r="W116" i="1"/>
  <c r="W118" i="1"/>
  <c r="W119" i="1"/>
  <c r="W120" i="1"/>
  <c r="W121" i="1"/>
  <c r="M116" i="1"/>
  <c r="M29" i="1"/>
  <c r="M28" i="1"/>
  <c r="M10" i="1"/>
  <c r="S94" i="1"/>
  <c r="S119" i="1"/>
  <c r="S105" i="1"/>
  <c r="L15" i="1"/>
  <c r="S15" i="1" s="1"/>
  <c r="S98" i="1"/>
  <c r="S93" i="1"/>
  <c r="S92" i="1"/>
  <c r="S71" i="1"/>
  <c r="K46" i="1"/>
  <c r="K44" i="1"/>
  <c r="K42" i="1"/>
  <c r="K40" i="1"/>
  <c r="K38" i="1"/>
  <c r="K36" i="1"/>
  <c r="K34" i="1"/>
  <c r="L34" i="1" s="1"/>
  <c r="M34" i="1" s="1"/>
  <c r="K32" i="1"/>
  <c r="L69" i="1"/>
  <c r="M69" i="1" s="1"/>
  <c r="AN69" i="1" s="1"/>
  <c r="L68" i="1"/>
  <c r="M68" i="1" s="1"/>
  <c r="S101" i="1"/>
  <c r="M99" i="1"/>
  <c r="M101" i="1"/>
  <c r="M98" i="1"/>
  <c r="M93" i="1"/>
  <c r="M92" i="1"/>
  <c r="M91" i="1"/>
  <c r="M71" i="1"/>
  <c r="M59" i="1"/>
  <c r="M60" i="1"/>
  <c r="M61" i="1"/>
  <c r="M62" i="1"/>
  <c r="M63" i="1"/>
  <c r="M64" i="1"/>
  <c r="M65" i="1"/>
  <c r="M66" i="1"/>
  <c r="M51" i="1"/>
  <c r="M52" i="1"/>
  <c r="M53" i="1"/>
  <c r="M54" i="1"/>
  <c r="M55" i="1"/>
  <c r="M56" i="1"/>
  <c r="M57" i="1"/>
  <c r="M50" i="1"/>
  <c r="S14" i="1"/>
  <c r="S12" i="1"/>
  <c r="S13" i="1"/>
  <c r="S11" i="1"/>
  <c r="S9" i="1"/>
  <c r="M27" i="1"/>
  <c r="L25" i="1"/>
  <c r="M25" i="1" s="1"/>
  <c r="L24" i="1"/>
  <c r="M24" i="1" s="1"/>
  <c r="L23" i="1"/>
  <c r="M23" i="1" s="1"/>
  <c r="M12" i="1"/>
  <c r="M13" i="1"/>
  <c r="M14" i="1"/>
  <c r="M11" i="1"/>
  <c r="M8" i="1"/>
  <c r="M7" i="1"/>
  <c r="AN68" i="1" l="1"/>
  <c r="S68" i="1"/>
  <c r="S116" i="1"/>
  <c r="AN116" i="1"/>
  <c r="L42" i="1"/>
  <c r="AO42" i="1" s="1"/>
  <c r="AM42" i="1"/>
  <c r="S23" i="1"/>
  <c r="S69" i="1"/>
  <c r="M15" i="1"/>
  <c r="AN120" i="1"/>
  <c r="S120" i="1"/>
  <c r="M120" i="1"/>
  <c r="L38" i="1"/>
  <c r="M38" i="1" s="1"/>
  <c r="L46" i="1"/>
  <c r="AO46" i="1" s="1"/>
  <c r="AM46" i="1"/>
  <c r="Q107" i="1"/>
  <c r="M42" i="1" l="1"/>
  <c r="M46" i="1"/>
</calcChain>
</file>

<file path=xl/sharedStrings.xml><?xml version="1.0" encoding="utf-8"?>
<sst xmlns="http://schemas.openxmlformats.org/spreadsheetml/2006/main" count="1200" uniqueCount="311">
  <si>
    <t>META</t>
  </si>
  <si>
    <t>INDICADOR</t>
  </si>
  <si>
    <t>FRECUENCIA DE MEDICIÓN</t>
  </si>
  <si>
    <t>AÑO BASE</t>
  </si>
  <si>
    <t>LÍNEA BASE</t>
  </si>
  <si>
    <t>Tasa de crecimiento del Producto Interno Bruto del estado de Colima</t>
  </si>
  <si>
    <t>Anual</t>
  </si>
  <si>
    <t>I</t>
  </si>
  <si>
    <t>Bienal</t>
  </si>
  <si>
    <t>Posición del estado de Colima en sitios y espacios públicos conectados con banda ancha del programa México Conectado, por cada 10,000 habitantes.</t>
  </si>
  <si>
    <t>Posición del estado de Colima en usuarios de Internet, según lugar de acceso (Sitio público sin costo)</t>
  </si>
  <si>
    <t>VALOR DE META</t>
  </si>
  <si>
    <t>ND</t>
  </si>
  <si>
    <t>EN 2016 EL INDICADOR MUESTRA UNA</t>
  </si>
  <si>
    <t>≤3</t>
  </si>
  <si>
    <t>Limon</t>
  </si>
  <si>
    <t>Papaya</t>
  </si>
  <si>
    <t>Platano</t>
  </si>
  <si>
    <t>II</t>
  </si>
  <si>
    <t>Grado promedio de escolaridad de la población de 15 años y más.</t>
  </si>
  <si>
    <t>Elevar el porcentaje de estudiantes en los niveles de logros III y IV  que evalúa la prueba PLANEA</t>
  </si>
  <si>
    <t>Campos formativos</t>
  </si>
  <si>
    <t>Niveles de Logro</t>
  </si>
  <si>
    <t>Primaria 6°</t>
  </si>
  <si>
    <t xml:space="preserve">Lenguaje y Comunicación </t>
  </si>
  <si>
    <t>III</t>
  </si>
  <si>
    <t>IV</t>
  </si>
  <si>
    <t xml:space="preserve">Matemáticas </t>
  </si>
  <si>
    <t>Secundaria 3°</t>
  </si>
  <si>
    <t>Calificación que le otorga la población de 18 años y más en áreas urbanas de cien mil habitantes y más por entidad federativa según servicios públicos básicos o bajo demanda.</t>
  </si>
  <si>
    <t>SERVICIOS PUBLICOS BASICOS</t>
  </si>
  <si>
    <t xml:space="preserve">Agua Potable </t>
  </si>
  <si>
    <t xml:space="preserve">Drenaje y Alcantarillado </t>
  </si>
  <si>
    <t xml:space="preserve">Alumbrado Público </t>
  </si>
  <si>
    <t xml:space="preserve">Parques y Jardines </t>
  </si>
  <si>
    <t xml:space="preserve">Recolección de Basura </t>
  </si>
  <si>
    <t xml:space="preserve">Polícia </t>
  </si>
  <si>
    <t xml:space="preserve">Calles y Ave  </t>
  </si>
  <si>
    <t xml:space="preserve">Carreteras y Caminos sin cuota </t>
  </si>
  <si>
    <t>SERVICIOS PUBLICOS BAJO DEMANDA</t>
  </si>
  <si>
    <t xml:space="preserve"> Educación pública obligatoria (primaria, secundaria, bachillerato) </t>
  </si>
  <si>
    <t xml:space="preserve">Educación pública universidad   </t>
  </si>
  <si>
    <t xml:space="preserve">Salud en el Instituto Mexicano del Seguro Social  </t>
  </si>
  <si>
    <t xml:space="preserve">Salud en el Instituto de Seguridad y Servicios Sociales  de los Trabajadores del Estado     </t>
  </si>
  <si>
    <t xml:space="preserve">Salud estatal o Seguridad popular </t>
  </si>
  <si>
    <t xml:space="preserve">Energía eléctrica </t>
  </si>
  <si>
    <t>Transporte público tipo autobús, van, combi o microbús</t>
  </si>
  <si>
    <t>Autopista con caseta de cuota</t>
  </si>
  <si>
    <t>Homicidios dolosos</t>
  </si>
  <si>
    <t>Posición de Colima en Calificación en CERESOS</t>
  </si>
  <si>
    <t>(%)</t>
  </si>
  <si>
    <t>Modelo de Financiamiento</t>
  </si>
  <si>
    <t>Hombres</t>
  </si>
  <si>
    <t>Mujeres</t>
  </si>
  <si>
    <t>Discapacitados</t>
  </si>
  <si>
    <t>Quinquenal</t>
  </si>
  <si>
    <t>Porcentaje de dependencias estatales con Unidades Genero instaladas</t>
  </si>
  <si>
    <t>Trienal</t>
  </si>
  <si>
    <t>Porcentaje de áreas naturales protegidas respecto a la superficie estatal.</t>
  </si>
  <si>
    <t>Porcentaje de aguas residuales tratadas</t>
  </si>
  <si>
    <t>Sexenal</t>
  </si>
  <si>
    <t>Peatones</t>
  </si>
  <si>
    <t>Ciclistas</t>
  </si>
  <si>
    <t>Taxis</t>
  </si>
  <si>
    <t xml:space="preserve">Transporte Público </t>
  </si>
  <si>
    <t xml:space="preserve">Automóvil </t>
  </si>
  <si>
    <t>Tasa de pobreza extrema.</t>
  </si>
  <si>
    <t>Tasa de desnutrición moderada y severa por cada 100,000 habitantes.</t>
  </si>
  <si>
    <t>Moderada</t>
  </si>
  <si>
    <t>Severa</t>
  </si>
  <si>
    <t>Tasa de incidencia en obesidad infantil por cada 10,000 niñas y niños (de 5 a 14 años) (Anual a partir de 2015)</t>
  </si>
  <si>
    <t>Tasa de natalidad en adolescentes por cada 1,000 mujeres (de 15 a 19 años) (Anual a partir de 2015)</t>
  </si>
  <si>
    <t>↗</t>
  </si>
  <si>
    <t>GOBIERNO DEL ESTADO DE COLIMA</t>
  </si>
  <si>
    <t>Monitor de Indicadores para el Plan Estatal de Desarrollo 2016 - 2021</t>
  </si>
  <si>
    <t>Actualización:</t>
  </si>
  <si>
    <t>∆</t>
  </si>
  <si>
    <t>↘</t>
  </si>
  <si>
    <t>→</t>
  </si>
  <si>
    <t>✓</t>
  </si>
  <si>
    <t>Secretaría de Planeación y Finanzas</t>
  </si>
  <si>
    <t>Dirección General de Planeación y Control</t>
  </si>
  <si>
    <t>a</t>
  </si>
  <si>
    <t>b</t>
  </si>
  <si>
    <t>c</t>
  </si>
  <si>
    <t>BRECHA HACÍA META</t>
  </si>
  <si>
    <t>AVANCE DE META EN EVALUACIÓN (2016)</t>
  </si>
  <si>
    <t>&gt;0</t>
  </si>
  <si>
    <t>&lt;167</t>
  </si>
  <si>
    <t>&lt;5</t>
  </si>
  <si>
    <t>Tecoman-Armeria</t>
  </si>
  <si>
    <t>Manzanillo</t>
  </si>
  <si>
    <t>Objetivo: Dar seguimiento a las acciones gubernamentales permitiendo medir los avances de la gestión gubernamental en términos de cobertura, efectividad, impacto y calidad de las políticas públicas a través de indicadores.</t>
  </si>
  <si>
    <t>d</t>
  </si>
  <si>
    <t>f</t>
  </si>
  <si>
    <t>g</t>
  </si>
  <si>
    <t>h</t>
  </si>
  <si>
    <t>TENDENCIA ANUAL POR ARRIBA DE LA META</t>
  </si>
  <si>
    <t>TENDENCIA O CIFRA A EVALUAR (2016)</t>
  </si>
  <si>
    <t>TENDENCIA BIENAL DE ACERCAMIENTO A LA META</t>
  </si>
  <si>
    <t>TENDENCIA BIENAL DENTRO DEL RANGO DE LA META</t>
  </si>
  <si>
    <t>TENDENCIA ANUAL SIN MOVIMIENTO A LA META</t>
  </si>
  <si>
    <t>TENDENCIA ANUAL DE ACERCAMIENTO A LA META</t>
  </si>
  <si>
    <t>TENDENCIA ANUAL DE ALEJAMIENTO A LA META</t>
  </si>
  <si>
    <t>META ANUAL NO CUMPLIDA</t>
  </si>
  <si>
    <t>META ANUAL NO CUMPLIDA PERO CON TENDENCIA DE ACERCAMIENTO</t>
  </si>
  <si>
    <t>TENDENCIA QUINQUENAL DENTRO DEL RANGO DE LA META</t>
  </si>
  <si>
    <t>i</t>
  </si>
  <si>
    <t>e</t>
  </si>
  <si>
    <t>j</t>
  </si>
  <si>
    <t>EEII</t>
  </si>
  <si>
    <t>EEIII</t>
  </si>
  <si>
    <t>ETI</t>
  </si>
  <si>
    <t>ETII</t>
  </si>
  <si>
    <t>ENTIDAD RESPONSABLE</t>
  </si>
  <si>
    <t>SEFOME</t>
  </si>
  <si>
    <t>ICSIC</t>
  </si>
  <si>
    <t>SEDER</t>
  </si>
  <si>
    <t>SEDESCOL</t>
  </si>
  <si>
    <t>SSyBS</t>
  </si>
  <si>
    <t>SE</t>
  </si>
  <si>
    <t>SEIDUR</t>
  </si>
  <si>
    <t>SSP</t>
  </si>
  <si>
    <t>PC</t>
  </si>
  <si>
    <t>SPyF</t>
  </si>
  <si>
    <t>CGE</t>
  </si>
  <si>
    <t>STyPS</t>
  </si>
  <si>
    <t>SAyGP</t>
  </si>
  <si>
    <t>ICM</t>
  </si>
  <si>
    <t>IMADES</t>
  </si>
  <si>
    <t>CEAC</t>
  </si>
  <si>
    <t>SEMOV</t>
  </si>
  <si>
    <t>MONITOR DE CUMPLIMIENTO (ESTATUS)</t>
  </si>
  <si>
    <t>Patentes solicitadas por cada 100 mil personas económicamente activas.</t>
  </si>
  <si>
    <t>EEI.1 Crecer, en términos reales, a una tasa promedio anual superior a 3.5% del PIB.</t>
  </si>
  <si>
    <t>EEI</t>
  </si>
  <si>
    <t>EEI.2 Posicionar a Colima entre los tres estados más competitivos de México y con mejor entorno para hacer negocios.</t>
  </si>
  <si>
    <t>ETIII</t>
  </si>
  <si>
    <t>EEI.3 Posicionar a Colima como el estado con mayor conectividad e infraestructura de TICs.</t>
  </si>
  <si>
    <t>EEI.4 Obtener el primer lugar en exportaciones en tres productos agrícolas.</t>
  </si>
  <si>
    <t>EEI.5 Duplicar el registro de patentes en el estado.</t>
  </si>
  <si>
    <t>EEI.6 Posicionar a Colima como el estado más atractivo, por sus empleos y calidad de vida, para los jóvenes del país.</t>
  </si>
  <si>
    <t>EJES ESTRATÉGICOS</t>
  </si>
  <si>
    <t>EJES TRANSVERSALES</t>
  </si>
  <si>
    <t xml:space="preserve">EEII.1 Eliminar la pobreza extrema en Colima.
</t>
  </si>
  <si>
    <t>EEII.2 Reducir en 30% la carencia alimentaria y 25% la desnutrición infantil.</t>
  </si>
  <si>
    <t>EEII.3 Mantener en 41% la prevalencia de obesidad y sobrepeso infantil (de 5 a 11 años).</t>
  </si>
  <si>
    <t>EEII.4 Mantener la tasa de fecundidad adolescente a 68.88 nacimientos por cada 1,000 mujeres entre 15 y 19 años de edad.</t>
  </si>
  <si>
    <t>EEII.5 Aumentar la escolaridad promedio del estado.</t>
  </si>
  <si>
    <t>EEII.6 Mejorar en 40% los resultados de las pruebas de aprovechamiento escolar en educación básica.</t>
  </si>
  <si>
    <t>EEII.7 Aumentar en 40% la eficiencia terminal en educación superior.</t>
  </si>
  <si>
    <t>EEII.8 Mejorar en la satisfacción de los colimenses con los servicios públicos alcanzando una calificación superior a 70% en todos los servicios.</t>
  </si>
  <si>
    <t>EEIII.1 Reducir en 10% anual la incidencia delictiva de los fueros federal y común.</t>
  </si>
  <si>
    <t>EEIII.2 Reducir la incidencia de homicidios dolosos.</t>
  </si>
  <si>
    <t>EEIII.3 Posicionar a Colima en los cinco primeros lugares del país por su sistema penitenciario.</t>
  </si>
  <si>
    <t>EEIII.4 Posicionar a Colima como la entidad mejor preparada ante desastres naturales.</t>
  </si>
  <si>
    <r>
      <rPr>
        <b/>
        <sz val="11"/>
        <color theme="0"/>
        <rFont val="Calibri"/>
        <family val="2"/>
        <scheme val="minor"/>
      </rPr>
      <t>EJE I</t>
    </r>
    <r>
      <rPr>
        <sz val="11"/>
        <color theme="0"/>
        <rFont val="Calibri"/>
        <family val="2"/>
        <scheme val="minor"/>
      </rPr>
      <t xml:space="preserve"> 
COLIMA COMPETITIVO</t>
    </r>
  </si>
  <si>
    <r>
      <rPr>
        <b/>
        <sz val="11"/>
        <color theme="0"/>
        <rFont val="Calibri"/>
        <family val="2"/>
        <scheme val="minor"/>
      </rPr>
      <t xml:space="preserve">EJE II </t>
    </r>
    <r>
      <rPr>
        <sz val="11"/>
        <color theme="0"/>
        <rFont val="Calibri"/>
        <family val="2"/>
        <scheme val="minor"/>
      </rPr>
      <t xml:space="preserve">
COLIMA CON MAYOR CALIDAD DE VIDA</t>
    </r>
  </si>
  <si>
    <r>
      <rPr>
        <b/>
        <sz val="11"/>
        <color theme="0"/>
        <rFont val="Calibri"/>
        <family val="2"/>
        <scheme val="minor"/>
      </rPr>
      <t xml:space="preserve">EJE III </t>
    </r>
    <r>
      <rPr>
        <sz val="11"/>
        <color theme="0"/>
        <rFont val="Calibri"/>
        <family val="2"/>
        <scheme val="minor"/>
      </rPr>
      <t xml:space="preserve">
COLIMA SEGURO</t>
    </r>
  </si>
  <si>
    <r>
      <rPr>
        <b/>
        <sz val="11"/>
        <color theme="1"/>
        <rFont val="Calibri"/>
        <family val="2"/>
        <scheme val="minor"/>
      </rPr>
      <t xml:space="preserve">EJE I </t>
    </r>
    <r>
      <rPr>
        <sz val="11"/>
        <color theme="1"/>
        <rFont val="Calibri"/>
        <family val="2"/>
        <scheme val="minor"/>
      </rPr>
      <t xml:space="preserve">
COLIMA CON UN GOBERNO MODERNO, EFECTIVO Y TRANSPARENTE</t>
    </r>
  </si>
  <si>
    <t>ETI.1 Aumentar 10% la recaudación anual de los ingresos propios de la hacienda pública estatal y reducir la evasión fiscal en 5% anual.</t>
  </si>
  <si>
    <t>ETI.2 Posicionar a Colima como uno de los cinco estados con menor percepción de corrupción en el país.</t>
  </si>
  <si>
    <t>ETI.3 Posicionar a Colima entre los tres primeros lugares del país en transparencia gubernamental.</t>
  </si>
  <si>
    <t>ETI.4  Posicionar a Colima entre los tres primeros lugares del país por su avance en el Presupuesto basado en resultados.</t>
  </si>
  <si>
    <t>ETI.5 Consolidar un modelo de financiamiento sostenible para el estado.</t>
  </si>
  <si>
    <t>ETI.6 Posicionar a Colima como el estado de vanguardia en el país en materia de agenda digital.</t>
  </si>
  <si>
    <r>
      <rPr>
        <b/>
        <sz val="11"/>
        <color theme="1"/>
        <rFont val="Calibri"/>
        <family val="2"/>
        <scheme val="minor"/>
      </rPr>
      <t xml:space="preserve">EJE II </t>
    </r>
    <r>
      <rPr>
        <sz val="11"/>
        <color theme="1"/>
        <rFont val="Calibri"/>
        <family val="2"/>
        <scheme val="minor"/>
      </rPr>
      <t xml:space="preserve">
COLIMA EQUITATIVO</t>
    </r>
  </si>
  <si>
    <t>METAS 2021</t>
  </si>
  <si>
    <t>ETII.1 Reducir la brecha salarial entre mujeres y hombres así como para las personas con discapacidad.</t>
  </si>
  <si>
    <t>ETII.2 Aumentar en 10% anual la eficiencia terminal en educación superior para mujeres y personas con discapacidad.</t>
  </si>
  <si>
    <t>ETII.3 Aumentar la presencia de mujeres y personas con discapacidad en los puestos de la administración pública estatal en el periodo 2016-2021.</t>
  </si>
  <si>
    <t>ETII.4 Reducir de forma constante año con año, todos los indicadores de violencia de género en Colima.</t>
  </si>
  <si>
    <t>ETII.5 Crear unidades de Género en todas las dependencias de la administración pública estatal.</t>
  </si>
  <si>
    <r>
      <rPr>
        <b/>
        <sz val="11"/>
        <color theme="1"/>
        <rFont val="Calibri"/>
        <family val="2"/>
        <scheme val="minor"/>
      </rPr>
      <t>EJE III</t>
    </r>
    <r>
      <rPr>
        <sz val="11"/>
        <color theme="1"/>
        <rFont val="Calibri"/>
        <family val="2"/>
        <scheme val="minor"/>
      </rPr>
      <t xml:space="preserve">
 COLIMA SUSTENTABLE</t>
    </r>
  </si>
  <si>
    <t>METAS DEL PLAN ESTATAL DE DESARROLLO COLIMA 2016  2021</t>
  </si>
  <si>
    <t>ETIII.1 Disminuir las emisiones de gases de efecto invernadero.</t>
  </si>
  <si>
    <t>ETIII.2 Asegurar la protección de la superficie de las áreas naturales protegidas.</t>
  </si>
  <si>
    <t>ETIII.3 Aumentar el 30% el tratamiento de aguas residuales.</t>
  </si>
  <si>
    <t>ETIII.4 Asegurar el manejo adecuado y alcanzar el 80% de los residuos sólidos del estado.</t>
  </si>
  <si>
    <t xml:space="preserve">ETIII.5 Ubicar a Colima entre los primeros cinco lugares del país por su modelo de movilidad. </t>
  </si>
  <si>
    <t>MONITOR DE INDICADORES POR EJE</t>
  </si>
  <si>
    <t>Posición del Estado de Colima en población de 18 años y más con al menos una interacción con el gobierno a través de medios electrónicos.</t>
  </si>
  <si>
    <t>Ingreso promedio por hora trabajada de la población ocupada de 15 años o más.</t>
  </si>
  <si>
    <t>Brecha</t>
  </si>
  <si>
    <t>&lt;0</t>
  </si>
  <si>
    <t>Porcentaje de disposición de residuos depositados en rellenos sanitarios que cumplen con la norma</t>
  </si>
  <si>
    <t>SISTEMA DE INDICADORES</t>
  </si>
  <si>
    <t>Dirección de Operación y Evaluación</t>
  </si>
  <si>
    <t>&gt;4.00</t>
  </si>
  <si>
    <t>TENDENCIA ANUAL DENTRO DEL RANGO DE LA META</t>
  </si>
  <si>
    <t>k</t>
  </si>
  <si>
    <t>l</t>
  </si>
  <si>
    <t>Posición del Estado de Colima en usuarios de Internet por entidad federativa, según lugar de acceso
(sitio público sin costo).</t>
  </si>
  <si>
    <t>Tasa de eficiencia terminal en educación media superior por sexo.</t>
  </si>
  <si>
    <t>Tendencia</t>
  </si>
  <si>
    <t>NA</t>
  </si>
  <si>
    <t>Posición del Estado de Colima en el Índice de Competitividad Estatal (IMCO)</t>
  </si>
  <si>
    <t>Posición del Estado de Colima en exportaciones agricolas (SIAP)</t>
  </si>
  <si>
    <t>Posición del estado de Colima en el  Índice de Información Presupuestal Estatal (IIPE).</t>
  </si>
  <si>
    <t>2014-2015</t>
  </si>
  <si>
    <t>Número de mujeres en puestos laborales en la administración pública estatal</t>
  </si>
  <si>
    <t>Porcentaje de acciones de verificación a inmuebles en materia de portección civil.</t>
  </si>
  <si>
    <t>Posición del Estado de Colima en percepción sobre el problema de corrupción</t>
  </si>
  <si>
    <t>Posición del Estado de Colima en Doing Business</t>
  </si>
  <si>
    <t>Número de discapacitados en puestos laborales en la administración pública estatal</t>
  </si>
  <si>
    <t>&gt;1867</t>
  </si>
  <si>
    <t>&gt;23</t>
  </si>
  <si>
    <t>m</t>
  </si>
  <si>
    <t>VARIACIÓN DE INDICADOR (2016) ∆</t>
  </si>
  <si>
    <r>
      <t>REDUCCIÓN DE LA BRECHA HACÍA LA META
|</t>
    </r>
    <r>
      <rPr>
        <sz val="11"/>
        <color theme="0"/>
        <rFont val="Calibri"/>
        <family val="2"/>
      </rPr>
      <t>↔|</t>
    </r>
  </si>
  <si>
    <t>EVALUACIÓN 2016</t>
  </si>
  <si>
    <t>EVALUACIÓN 2017</t>
  </si>
  <si>
    <t>TENDENCIA O CIFRA A EVALUAR (2017)</t>
  </si>
  <si>
    <t>VARIACIÓN DE INDICADOR (2017) ∆</t>
  </si>
  <si>
    <t>AVANCE DE META EN EVALUACIÓN (2017)</t>
  </si>
  <si>
    <t>EN 2017 EL INDICADOR MUESTRA UNA</t>
  </si>
  <si>
    <t>&lt;10120</t>
  </si>
  <si>
    <t>2016/I</t>
  </si>
  <si>
    <t>2016/II</t>
  </si>
  <si>
    <t>2016/III</t>
  </si>
  <si>
    <t>2016/IV</t>
  </si>
  <si>
    <t>TENDENCIA BIENAL POR ARRIBA DE LA META</t>
  </si>
  <si>
    <t>TENDENCIA BIENAL POR DEBAJO DE LA META</t>
  </si>
  <si>
    <t>Calificación a servicios públicos bajo demanda: Transporte público tipo autobús urbano, van, combi o microbús.</t>
  </si>
  <si>
    <t>Porcentaje de cumplimiento del Programa de Modernización del Transporte Público.</t>
  </si>
  <si>
    <t>Julio de 2018</t>
  </si>
  <si>
    <t>Colima-VA</t>
  </si>
  <si>
    <t>2009-2010</t>
  </si>
  <si>
    <t>2009-2011</t>
  </si>
  <si>
    <t>2009-2012</t>
  </si>
  <si>
    <t>Porcentaje de servicios atendidos en operativos con relación a los soliictados</t>
  </si>
  <si>
    <t>EEI.1 
Crecer en términos reales, a una tasa promedio anual superior a 3.5% del PIB</t>
  </si>
  <si>
    <t>EEI.2 
Posicionar a Colima entre los tres estados más competitivos de México y con mejor entorno para hacer negocios</t>
  </si>
  <si>
    <t>EEI.4
Obtener el primer lugar en exportaciones en tres productos agrícolas.</t>
  </si>
  <si>
    <t>EEI.5
Duplicar el registro de patentes en el estado.</t>
  </si>
  <si>
    <t>EEI.3
Posicionar a Colima como el estado con mayor conectividad e infraestructura de TICs.</t>
  </si>
  <si>
    <t>EEI.6 
Posicionar a Colima como el estado más atractivo, por sus empleos y calidad de vida, para los jóvenes del país.</t>
  </si>
  <si>
    <t>EEII.1 
Eliminar la pobreza extrema en Colima.</t>
  </si>
  <si>
    <t>EEII.2 
Reducir en 30% la carencia alimentaria y 25% la desnutrición infantil.</t>
  </si>
  <si>
    <t>EEII.3 
Mantener en 41% la prevalencia de obesidad y sobrepeso infantil (de 5 a 11 años).</t>
  </si>
  <si>
    <t>EEII.4 
Mantener la tasa de fecundidad adolescente a 68.88 nacimientos por cada 1,000 mujeres entre 15 y 19 años de edad.</t>
  </si>
  <si>
    <t>EEII.5 
Aumentar la escolaridad promedio del estado.</t>
  </si>
  <si>
    <t>EEII.6 
Mejorar en 40% los resultados de las pruebas de aprovechamiento escolar en educación básica.</t>
  </si>
  <si>
    <t>EEII.7 
Aumentar en 40% la eficiencia terminal en educación superior.</t>
  </si>
  <si>
    <t>EEII.8 
Mejorar en la satisfacción de los colimenses con los servicios públicos alcanzando una calificación superior a 70% en todos los servicios.</t>
  </si>
  <si>
    <t>EEIII.1 
Reducir en 10% anual la incidencia delictiva de los fueros federal y común.</t>
  </si>
  <si>
    <t>EEIII.2 
Reducir la incidencia de homicidios dolosos.</t>
  </si>
  <si>
    <t>EEIII.3 
Posicionar a Colima en los cinco primeros lugares del país por su sistema penitenciario.</t>
  </si>
  <si>
    <t>EEIII.4 
Posicionar a Colima como la entidad mejor preparada ente desastres naturales</t>
  </si>
  <si>
    <t>ETI.1 
Aumentar 10% la recaudación anual de los ingresos propios de la hacienda pública estatal y reducir la evasión fiscal en 5% anual.</t>
  </si>
  <si>
    <t>ETI.2 
Posicionar a Colima como uno de los cinco estados con menor percepción de corrupción en el país.</t>
  </si>
  <si>
    <t>ETI.3 
Posicionar a Colima entre los tres primeros lugares del país en transparencia gubernamental.</t>
  </si>
  <si>
    <t>ETI.4 
Posicionar a Colima entre los tres primeros lugares del país por su avance en el Presupuesto basado en resultados.</t>
  </si>
  <si>
    <t>ETI.5 
Consolidar un modelo de financiamiento sostenible para el desarrollo.</t>
  </si>
  <si>
    <t>ETI.6 
Posicionar a Colima como el estado de vanguardia en el país en materia de agenda digital.</t>
  </si>
  <si>
    <t>ETII.1 
Reducir la brecha salarial entre las mujeres y hombres, así como para las personas con discapacidad.</t>
  </si>
  <si>
    <t>ETII.2 
Aumentar en 10% anual la eficiencia terminal en educación superior para mujeres y personas con discapacidad.</t>
  </si>
  <si>
    <t>ETII.3 
Aumentar la presencia de mujeres y personas con discapacidad en los puestos de la administración pública estatal en el periodo 2016-2021.</t>
  </si>
  <si>
    <t>ETII.4 
Reducir de forma constante, año con año, todos los indicadores de violencia de género en Colima.</t>
  </si>
  <si>
    <t>ETII.5 
Crear Unidades de Género en todas las dependencias de la administración pública estatal.</t>
  </si>
  <si>
    <t>ETIII.1 
Disminuir las emisiones de gases de efecto invernadero.</t>
  </si>
  <si>
    <t>ETIII.2 
Asegurar la protección de la superficie de las áreas naturales protegidas.</t>
  </si>
  <si>
    <t>ETIII.3 
Aumentar 30% el tratamiento de aguas residuales.</t>
  </si>
  <si>
    <t>ETIII.4 
Asegurar el manejo adecuado y alcanzar el 80% de los residuos sólidos del estado.</t>
  </si>
  <si>
    <t>ETIII.5 
Ubicar a Colima entre los primeros cinco lugares del país por su modelo de movilidad.</t>
  </si>
  <si>
    <t xml:space="preserve">Carencia por acceso a la alimentación. (Tasa)                       </t>
  </si>
  <si>
    <t>Población con sobrepeso y obesidad infantil (de 5 a 11 años de edad)  (Porcentaje)</t>
  </si>
  <si>
    <t>Incidencia delictiva del fuero común (Delitos)</t>
  </si>
  <si>
    <t>Incidencia delictiva del fuero federal (Delitos)</t>
  </si>
  <si>
    <t>Adquisición de seguro a  infraestructura para sectores vulnerables ante la presencia de agentes perturbadores. (Valor binario)</t>
  </si>
  <si>
    <t xml:space="preserve">Ingresos derivados de la fiscalización a Contribuyentes  (Porcentaje)                           </t>
  </si>
  <si>
    <t xml:space="preserve">Crecimiento de la recaudación de impuestos superior a por lo menos a 2 puntos porcentuales al PIB Nacional. (Porcentaje) </t>
  </si>
  <si>
    <t xml:space="preserve">Posición del Estado de Colima en el Índice General de Avance en PbR-SED Entidades Federativas  (Porcentaje) </t>
  </si>
  <si>
    <t xml:space="preserve">Prevalencia de violencia contra las mujeres de 15 años y más. (Porcentaje) </t>
  </si>
  <si>
    <t xml:space="preserve">Total de servicios en atenciones a mujeres en situación de violencia que reincidieron (Porcentaje) </t>
  </si>
  <si>
    <t xml:space="preserve">Total de servicios en atenciones a mujeres en situación de violencia (Porcentaje) </t>
  </si>
  <si>
    <t>Contaminación del aire. (Dioxido de carbono equivalente) (Coe) (Gigagagramos)</t>
  </si>
  <si>
    <t xml:space="preserve">Reparto Modal (Porcentaje) </t>
  </si>
  <si>
    <t>Infraestructura para la movilidad ciclista (Kilómetros)</t>
  </si>
  <si>
    <t>Monitor de Indicadores para el Plan Estatal de Desarrollo 2016 - 2021                                GOBIERNO DEL ESTADO DE COLIMA</t>
  </si>
  <si>
    <t>&lt;9,218.94</t>
  </si>
  <si>
    <t>Porcentaje de personas capacitadas para fomentar la cultura de la prevención y la autoprotección. (Porcentaje)</t>
  </si>
  <si>
    <t>TENDENCIA BIENAL SIN MOVIMIENTO A LA META</t>
  </si>
  <si>
    <t>Posición del estado de Colima en el Índice de Transparencia y Disponibilidad de la Información Fiscal (ITDIF).</t>
  </si>
  <si>
    <t>&gt;-4.00</t>
  </si>
  <si>
    <t>&gt;6.50</t>
  </si>
  <si>
    <t>&gt;44.60</t>
  </si>
  <si>
    <t xml:space="preserve">Porcentaje de satisfacción de los usuarios respecto a los trámites y servicios en línea de las dependencias y entidades de la Administración Pública Estatal. (Porcentaje) </t>
  </si>
  <si>
    <t>Tasa de desocupación de la PEA del grupo de edad de 15 a 29 años.</t>
  </si>
  <si>
    <t>&gt;9.50</t>
  </si>
  <si>
    <r>
      <t>Eficiencia terminal en educación media superior. (Porcentaje)</t>
    </r>
    <r>
      <rPr>
        <vertAlign val="superscript"/>
        <sz val="11"/>
        <color theme="1"/>
        <rFont val="Calibri"/>
        <family val="2"/>
        <scheme val="minor"/>
      </rPr>
      <t>1</t>
    </r>
  </si>
  <si>
    <t>&lt;6.53</t>
  </si>
  <si>
    <t>&gt;0.1</t>
  </si>
  <si>
    <t>&gt;7.00</t>
  </si>
  <si>
    <t>&gt;83.00</t>
  </si>
  <si>
    <t>&gt;0.00</t>
  </si>
  <si>
    <t>&lt;64.80</t>
  </si>
  <si>
    <t>&lt;3.00</t>
  </si>
  <si>
    <t>solicitadas</t>
  </si>
  <si>
    <t>variación %</t>
  </si>
  <si>
    <t>atendidas</t>
  </si>
  <si>
    <t>crecimiento %</t>
  </si>
  <si>
    <t>PIB Nacional</t>
  </si>
  <si>
    <t>Impuestos</t>
  </si>
  <si>
    <t>2.00&gt;PIB Nal.</t>
  </si>
  <si>
    <t>Deuda Pública y Obligaciones sobre Ingresos de Libre Disposición</t>
  </si>
  <si>
    <t>Servcio de la Deuda y de Obligaciones sobre Ingresos de Libre Disposición</t>
  </si>
  <si>
    <t>Obligaciones a Corto Plazo y Proveedores y Contratistas sobre Ingresos Totales</t>
  </si>
  <si>
    <t>Posición del estado de Colima en la Construcción del modelo de Economía Digital (Posición)</t>
  </si>
  <si>
    <t>Posición del estado de Colima en Índice de Gobierno Electrónico Estatal (IGEE)</t>
  </si>
  <si>
    <t>Posición del estado de Colima en cantidad de conjunto de datos publicados.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</si>
</sst>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+#,##0.00;\-#,##0.00"/>
    <numFmt numFmtId="165" formatCode="\+#,##0;\-#,##0"/>
    <numFmt numFmtId="167" formatCode="0.0"/>
    <numFmt numFmtId="168" formatCode="\+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Angsana New"/>
      <family val="1"/>
    </font>
    <font>
      <b/>
      <sz val="22"/>
      <color theme="1"/>
      <name val="Angsana New"/>
      <family val="1"/>
    </font>
    <font>
      <sz val="8"/>
      <color theme="1"/>
      <name val="Calibri"/>
      <family val="2"/>
      <scheme val="minor"/>
    </font>
    <font>
      <sz val="16"/>
      <color theme="1"/>
      <name val="Angsana New"/>
      <family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9.9978637043366805E-2"/>
        <bgColor indexed="64"/>
      </patternFill>
    </fill>
    <fill>
      <patternFill patternType="solid">
        <fgColor rgb="FF98220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6">
    <xf numFmtId="0" fontId="0" fillId="0" borderId="0" xfId="0"/>
    <xf numFmtId="0" fontId="0" fillId="0" borderId="1" xfId="0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9" fontId="5" fillId="3" borderId="1" xfId="1" applyFont="1" applyFill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6" xfId="0" applyFont="1" applyBorder="1"/>
    <xf numFmtId="0" fontId="9" fillId="0" borderId="6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0" fillId="0" borderId="3" xfId="0" applyBorder="1"/>
    <xf numFmtId="164" fontId="0" fillId="5" borderId="22" xfId="0" applyNumberFormat="1" applyFill="1" applyBorder="1" applyAlignment="1">
      <alignment horizontal="center" vertical="center" wrapText="1"/>
    </xf>
    <xf numFmtId="164" fontId="4" fillId="6" borderId="22" xfId="0" applyNumberFormat="1" applyFont="1" applyFill="1" applyBorder="1" applyAlignment="1">
      <alignment horizontal="center" vertical="center" wrapText="1"/>
    </xf>
    <xf numFmtId="164" fontId="0" fillId="2" borderId="22" xfId="0" applyNumberForma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64" fontId="13" fillId="5" borderId="2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5" fontId="0" fillId="10" borderId="1" xfId="0" applyNumberForma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164" fontId="0" fillId="10" borderId="1" xfId="0" applyNumberForma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left" vertical="center"/>
    </xf>
    <xf numFmtId="0" fontId="3" fillId="14" borderId="5" xfId="0" applyFont="1" applyFill="1" applyBorder="1" applyAlignment="1">
      <alignment vertical="center" wrapText="1"/>
    </xf>
    <xf numFmtId="2" fontId="0" fillId="3" borderId="1" xfId="2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9" fontId="0" fillId="10" borderId="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2" fontId="0" fillId="4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3" borderId="1" xfId="1" applyNumberFormat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0" fillId="16" borderId="21" xfId="0" applyNumberFormat="1" applyFill="1" applyBorder="1" applyAlignment="1">
      <alignment horizontal="center" vertical="center" wrapText="1"/>
    </xf>
    <xf numFmtId="0" fontId="0" fillId="16" borderId="21" xfId="0" applyFill="1" applyBorder="1" applyAlignment="1">
      <alignment horizontal="center" vertical="center" wrapText="1"/>
    </xf>
    <xf numFmtId="39" fontId="0" fillId="16" borderId="21" xfId="0" applyNumberFormat="1" applyFill="1" applyBorder="1" applyAlignment="1">
      <alignment horizontal="center" vertical="center" wrapText="1"/>
    </xf>
    <xf numFmtId="1" fontId="0" fillId="16" borderId="21" xfId="0" applyNumberFormat="1" applyFill="1" applyBorder="1" applyAlignment="1">
      <alignment horizontal="center" vertical="center" wrapText="1"/>
    </xf>
    <xf numFmtId="167" fontId="0" fillId="16" borderId="21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4" fontId="13" fillId="2" borderId="22" xfId="0" applyNumberFormat="1" applyFont="1" applyFill="1" applyBorder="1" applyAlignment="1">
      <alignment horizontal="center" vertical="center" wrapText="1"/>
    </xf>
    <xf numFmtId="10" fontId="0" fillId="4" borderId="1" xfId="1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16" borderId="3" xfId="0" applyFill="1" applyBorder="1" applyAlignment="1">
      <alignment horizontal="center" vertical="center" wrapText="1"/>
    </xf>
    <xf numFmtId="0" fontId="0" fillId="16" borderId="28" xfId="0" applyFill="1" applyBorder="1" applyAlignment="1">
      <alignment horizontal="center" vertical="center" wrapText="1"/>
    </xf>
    <xf numFmtId="0" fontId="0" fillId="16" borderId="46" xfId="0" applyFill="1" applyBorder="1" applyAlignment="1">
      <alignment horizontal="center" vertical="center" wrapText="1"/>
    </xf>
    <xf numFmtId="0" fontId="0" fillId="17" borderId="23" xfId="0" applyFill="1" applyBorder="1" applyAlignment="1">
      <alignment vertical="center" wrapText="1"/>
    </xf>
    <xf numFmtId="0" fontId="0" fillId="17" borderId="21" xfId="0" applyFill="1" applyBorder="1" applyAlignment="1">
      <alignment horizontal="center" vertical="center" wrapText="1"/>
    </xf>
    <xf numFmtId="0" fontId="0" fillId="17" borderId="1" xfId="0" applyFill="1" applyBorder="1" applyAlignment="1">
      <alignment vertical="center" wrapText="1"/>
    </xf>
    <xf numFmtId="0" fontId="0" fillId="17" borderId="51" xfId="0" applyFill="1" applyBorder="1" applyAlignment="1">
      <alignment horizontal="center" vertical="center" wrapText="1"/>
    </xf>
    <xf numFmtId="0" fontId="0" fillId="17" borderId="23" xfId="0" applyFill="1" applyBorder="1" applyAlignment="1">
      <alignment horizontal="center" vertical="center" wrapText="1"/>
    </xf>
    <xf numFmtId="2" fontId="0" fillId="17" borderId="1" xfId="0" applyNumberFormat="1" applyFill="1" applyBorder="1" applyAlignment="1">
      <alignment vertical="center" wrapText="1"/>
    </xf>
    <xf numFmtId="0" fontId="0" fillId="17" borderId="6" xfId="0" applyFill="1" applyBorder="1" applyAlignment="1">
      <alignment horizontal="center" vertical="center" wrapText="1"/>
    </xf>
    <xf numFmtId="1" fontId="0" fillId="17" borderId="1" xfId="0" applyNumberFormat="1" applyFill="1" applyBorder="1" applyAlignment="1">
      <alignment horizontal="center" vertical="center" wrapText="1"/>
    </xf>
    <xf numFmtId="3" fontId="0" fillId="17" borderId="1" xfId="0" applyNumberFormat="1" applyFill="1" applyBorder="1" applyAlignment="1">
      <alignment horizontal="center" vertical="center" wrapText="1"/>
    </xf>
    <xf numFmtId="2" fontId="0" fillId="17" borderId="2" xfId="0" applyNumberFormat="1" applyFill="1" applyBorder="1" applyAlignment="1">
      <alignment horizontal="center" vertical="center" wrapText="1"/>
    </xf>
    <xf numFmtId="2" fontId="0" fillId="17" borderId="2" xfId="0" applyNumberFormat="1" applyFill="1" applyBorder="1" applyAlignment="1">
      <alignment vertical="center" wrapText="1"/>
    </xf>
    <xf numFmtId="0" fontId="0" fillId="17" borderId="28" xfId="0" applyFill="1" applyBorder="1" applyAlignment="1">
      <alignment horizontal="center" vertical="center" wrapText="1"/>
    </xf>
    <xf numFmtId="3" fontId="0" fillId="16" borderId="21" xfId="0" applyNumberFormat="1" applyFill="1" applyBorder="1" applyAlignment="1">
      <alignment horizontal="center" vertical="center" wrapText="1"/>
    </xf>
    <xf numFmtId="0" fontId="0" fillId="17" borderId="47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left" vertical="center" wrapText="1"/>
    </xf>
    <xf numFmtId="0" fontId="0" fillId="17" borderId="22" xfId="0" applyFill="1" applyBorder="1" applyAlignment="1">
      <alignment horizontal="left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2" fontId="0" fillId="17" borderId="1" xfId="0" applyNumberFormat="1" applyFill="1" applyBorder="1" applyAlignment="1">
      <alignment horizontal="center" vertical="center" wrapText="1"/>
    </xf>
    <xf numFmtId="0" fontId="18" fillId="17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9" fontId="0" fillId="2" borderId="3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39" fontId="0" fillId="16" borderId="23" xfId="0" applyNumberFormat="1" applyFill="1" applyBorder="1" applyAlignment="1">
      <alignment horizontal="center" vertical="center" wrapText="1"/>
    </xf>
    <xf numFmtId="39" fontId="0" fillId="16" borderId="1" xfId="0" applyNumberFormat="1" applyFill="1" applyBorder="1" applyAlignment="1">
      <alignment horizontal="center" vertical="center" wrapText="1"/>
    </xf>
    <xf numFmtId="9" fontId="0" fillId="2" borderId="2" xfId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43" fontId="2" fillId="17" borderId="1" xfId="2" applyFill="1" applyBorder="1" applyAlignment="1">
      <alignment horizontal="center" vertical="center" wrapText="1"/>
    </xf>
    <xf numFmtId="4" fontId="0" fillId="16" borderId="2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56" xfId="0" applyFont="1" applyBorder="1" applyAlignment="1">
      <alignment horizontal="left" vertical="center"/>
    </xf>
    <xf numFmtId="0" fontId="15" fillId="0" borderId="40" xfId="0" applyFont="1" applyBorder="1" applyAlignment="1">
      <alignment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17" borderId="59" xfId="0" applyFill="1" applyBorder="1" applyAlignment="1">
      <alignment vertical="center" wrapText="1"/>
    </xf>
    <xf numFmtId="2" fontId="0" fillId="17" borderId="22" xfId="0" applyNumberFormat="1" applyFill="1" applyBorder="1" applyAlignment="1">
      <alignment horizontal="center" vertical="center" wrapText="1"/>
    </xf>
    <xf numFmtId="1" fontId="0" fillId="17" borderId="22" xfId="0" applyNumberFormat="1" applyFill="1" applyBorder="1" applyAlignment="1">
      <alignment horizontal="center" vertical="center" wrapText="1"/>
    </xf>
    <xf numFmtId="2" fontId="0" fillId="17" borderId="45" xfId="0" applyNumberFormat="1" applyFill="1" applyBorder="1" applyAlignment="1">
      <alignment horizontal="center" vertical="center" wrapText="1"/>
    </xf>
    <xf numFmtId="0" fontId="0" fillId="9" borderId="61" xfId="0" applyFill="1" applyBorder="1" applyAlignment="1">
      <alignment horizontal="center" vertical="center" wrapText="1"/>
    </xf>
    <xf numFmtId="0" fontId="0" fillId="9" borderId="64" xfId="0" applyFill="1" applyBorder="1" applyAlignment="1">
      <alignment horizontal="center" vertical="center" wrapText="1"/>
    </xf>
    <xf numFmtId="0" fontId="0" fillId="9" borderId="62" xfId="0" applyFill="1" applyBorder="1" applyAlignment="1">
      <alignment horizontal="center" vertical="center" wrapText="1"/>
    </xf>
    <xf numFmtId="0" fontId="0" fillId="9" borderId="63" xfId="0" applyFill="1" applyBorder="1" applyAlignment="1">
      <alignment horizontal="center" vertical="center" wrapText="1"/>
    </xf>
    <xf numFmtId="0" fontId="0" fillId="17" borderId="65" xfId="0" applyFill="1" applyBorder="1" applyAlignment="1">
      <alignment horizontal="justify" vertical="center" wrapText="1"/>
    </xf>
    <xf numFmtId="0" fontId="0" fillId="17" borderId="50" xfId="0" applyFill="1" applyBorder="1" applyAlignment="1">
      <alignment horizontal="center" vertical="center" wrapText="1"/>
    </xf>
    <xf numFmtId="0" fontId="0" fillId="17" borderId="26" xfId="0" applyFill="1" applyBorder="1" applyAlignment="1">
      <alignment horizontal="center" vertical="center" wrapText="1"/>
    </xf>
    <xf numFmtId="0" fontId="0" fillId="17" borderId="27" xfId="0" applyFill="1" applyBorder="1" applyAlignment="1">
      <alignment horizontal="center" vertical="center" wrapText="1"/>
    </xf>
    <xf numFmtId="0" fontId="0" fillId="17" borderId="27" xfId="0" applyFill="1" applyBorder="1" applyAlignment="1">
      <alignment vertical="center" wrapText="1"/>
    </xf>
    <xf numFmtId="2" fontId="0" fillId="17" borderId="27" xfId="0" applyNumberFormat="1" applyFill="1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 wrapText="1"/>
    </xf>
    <xf numFmtId="0" fontId="0" fillId="17" borderId="39" xfId="0" applyFill="1" applyBorder="1" applyAlignment="1">
      <alignment vertical="center" wrapText="1"/>
    </xf>
    <xf numFmtId="0" fontId="0" fillId="17" borderId="37" xfId="0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0" fillId="7" borderId="45" xfId="0" applyFill="1" applyBorder="1" applyAlignment="1">
      <alignment horizontal="center" vertical="center" wrapText="1"/>
    </xf>
    <xf numFmtId="164" fontId="0" fillId="3" borderId="27" xfId="0" applyNumberFormat="1" applyFill="1" applyBorder="1" applyAlignment="1">
      <alignment horizontal="center" vertical="center" wrapText="1"/>
    </xf>
    <xf numFmtId="9" fontId="0" fillId="3" borderId="27" xfId="1" applyFont="1" applyFill="1" applyBorder="1" applyAlignment="1">
      <alignment horizontal="center" vertical="center" wrapText="1"/>
    </xf>
    <xf numFmtId="9" fontId="5" fillId="3" borderId="27" xfId="1" applyFont="1" applyFill="1" applyBorder="1" applyAlignment="1">
      <alignment horizontal="center" vertical="center" wrapText="1"/>
    </xf>
    <xf numFmtId="164" fontId="0" fillId="5" borderId="42" xfId="0" applyNumberForma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2" fontId="0" fillId="16" borderId="26" xfId="0" applyNumberFormat="1" applyFill="1" applyBorder="1" applyAlignment="1">
      <alignment horizontal="center" vertical="center" wrapText="1"/>
    </xf>
    <xf numFmtId="164" fontId="0" fillId="2" borderId="27" xfId="0" applyNumberFormat="1" applyFill="1" applyBorder="1" applyAlignment="1">
      <alignment horizontal="center" vertical="center" wrapText="1"/>
    </xf>
    <xf numFmtId="9" fontId="0" fillId="2" borderId="27" xfId="1" applyFont="1" applyFill="1" applyBorder="1" applyAlignment="1">
      <alignment horizontal="center" vertical="center" wrapText="1"/>
    </xf>
    <xf numFmtId="9" fontId="5" fillId="2" borderId="27" xfId="1" applyFont="1" applyFill="1" applyBorder="1" applyAlignment="1">
      <alignment horizontal="center" vertical="center" wrapText="1"/>
    </xf>
    <xf numFmtId="164" fontId="0" fillId="2" borderId="42" xfId="0" applyNumberFormat="1" applyFill="1" applyBorder="1" applyAlignment="1">
      <alignment horizontal="center" vertical="center" wrapText="1"/>
    </xf>
    <xf numFmtId="2" fontId="0" fillId="16" borderId="39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4" borderId="28" xfId="0" applyNumberForma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165" fontId="0" fillId="4" borderId="28" xfId="0" applyNumberFormat="1" applyFill="1" applyBorder="1" applyAlignment="1">
      <alignment horizontal="center" vertical="center" wrapText="1"/>
    </xf>
    <xf numFmtId="0" fontId="0" fillId="5" borderId="71" xfId="0" applyFill="1" applyBorder="1" applyAlignment="1">
      <alignment horizontal="center" vertical="center" wrapText="1"/>
    </xf>
    <xf numFmtId="0" fontId="0" fillId="17" borderId="65" xfId="0" applyFill="1" applyBorder="1" applyAlignment="1">
      <alignment vertical="center" wrapText="1"/>
    </xf>
    <xf numFmtId="2" fontId="0" fillId="17" borderId="27" xfId="0" applyNumberFormat="1" applyFill="1" applyBorder="1" applyAlignment="1">
      <alignment vertical="center" wrapText="1"/>
    </xf>
    <xf numFmtId="2" fontId="0" fillId="17" borderId="42" xfId="0" applyNumberFormat="1" applyFill="1" applyBorder="1" applyAlignment="1">
      <alignment horizontal="center" vertical="center" wrapText="1"/>
    </xf>
    <xf numFmtId="0" fontId="0" fillId="17" borderId="39" xfId="0" applyFill="1" applyBorder="1" applyAlignment="1">
      <alignment horizontal="center" vertical="center" wrapText="1"/>
    </xf>
    <xf numFmtId="0" fontId="0" fillId="17" borderId="28" xfId="0" applyFill="1" applyBorder="1" applyAlignment="1">
      <alignment vertical="center" wrapText="1"/>
    </xf>
    <xf numFmtId="0" fontId="0" fillId="17" borderId="52" xfId="0" applyFill="1" applyBorder="1" applyAlignment="1">
      <alignment horizontal="center" vertical="center" wrapText="1"/>
    </xf>
    <xf numFmtId="165" fontId="0" fillId="4" borderId="27" xfId="0" applyNumberFormat="1" applyFill="1" applyBorder="1" applyAlignment="1">
      <alignment horizontal="center" vertical="center" wrapText="1"/>
    </xf>
    <xf numFmtId="10" fontId="0" fillId="4" borderId="27" xfId="1" applyNumberFormat="1" applyFont="1" applyFill="1" applyBorder="1" applyAlignment="1">
      <alignment horizontal="center" vertical="center" wrapText="1"/>
    </xf>
    <xf numFmtId="9" fontId="0" fillId="4" borderId="27" xfId="1" applyFont="1" applyFill="1" applyBorder="1" applyAlignment="1">
      <alignment horizontal="center" vertical="center" wrapText="1"/>
    </xf>
    <xf numFmtId="164" fontId="4" fillId="6" borderId="42" xfId="0" applyNumberFormat="1" applyFont="1" applyFill="1" applyBorder="1" applyAlignment="1">
      <alignment horizontal="center" vertical="center" wrapText="1"/>
    </xf>
    <xf numFmtId="0" fontId="0" fillId="16" borderId="26" xfId="0" applyFill="1" applyBorder="1" applyAlignment="1">
      <alignment horizontal="center" vertical="center" wrapText="1"/>
    </xf>
    <xf numFmtId="0" fontId="0" fillId="16" borderId="39" xfId="0" applyFill="1" applyBorder="1" applyAlignment="1">
      <alignment horizontal="center" vertical="center" wrapText="1"/>
    </xf>
    <xf numFmtId="0" fontId="0" fillId="10" borderId="28" xfId="0" applyFill="1" applyBorder="1" applyAlignment="1">
      <alignment horizontal="center" vertical="center" wrapText="1"/>
    </xf>
    <xf numFmtId="165" fontId="0" fillId="10" borderId="28" xfId="0" applyNumberFormat="1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4" fontId="0" fillId="16" borderId="26" xfId="0" applyNumberForma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10" fontId="0" fillId="3" borderId="27" xfId="1" applyNumberFormat="1" applyFont="1" applyFill="1" applyBorder="1" applyAlignment="1">
      <alignment horizontal="center" vertical="center" wrapText="1"/>
    </xf>
    <xf numFmtId="0" fontId="0" fillId="5" borderId="67" xfId="0" applyFill="1" applyBorder="1" applyAlignment="1">
      <alignment horizontal="center" vertical="center" wrapText="1"/>
    </xf>
    <xf numFmtId="165" fontId="0" fillId="0" borderId="28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3" fontId="2" fillId="17" borderId="27" xfId="2" applyFill="1" applyBorder="1" applyAlignment="1">
      <alignment horizontal="center" vertical="center" wrapText="1"/>
    </xf>
    <xf numFmtId="43" fontId="0" fillId="17" borderId="27" xfId="0" applyNumberFormat="1" applyFill="1" applyBorder="1" applyAlignment="1">
      <alignment horizontal="center" vertical="center" wrapText="1"/>
    </xf>
    <xf numFmtId="43" fontId="0" fillId="17" borderId="42" xfId="0" applyNumberFormat="1" applyFill="1" applyBorder="1" applyAlignment="1">
      <alignment horizontal="center" vertical="center" wrapText="1"/>
    </xf>
    <xf numFmtId="0" fontId="0" fillId="17" borderId="42" xfId="0" applyFill="1" applyBorder="1" applyAlignment="1">
      <alignment vertical="center" wrapText="1"/>
    </xf>
    <xf numFmtId="0" fontId="0" fillId="17" borderId="72" xfId="0" applyFill="1" applyBorder="1" applyAlignment="1">
      <alignment vertical="center" wrapText="1"/>
    </xf>
    <xf numFmtId="2" fontId="0" fillId="17" borderId="28" xfId="0" applyNumberFormat="1" applyFill="1" applyBorder="1" applyAlignment="1">
      <alignment horizontal="center" vertical="center" wrapText="1"/>
    </xf>
    <xf numFmtId="2" fontId="0" fillId="17" borderId="37" xfId="0" applyNumberFormat="1" applyFill="1" applyBorder="1" applyAlignment="1">
      <alignment horizontal="center" vertical="center" wrapText="1"/>
    </xf>
    <xf numFmtId="4" fontId="0" fillId="17" borderId="27" xfId="0" applyNumberFormat="1" applyFill="1" applyBorder="1" applyAlignment="1">
      <alignment horizontal="center" vertical="center" wrapText="1"/>
    </xf>
    <xf numFmtId="2" fontId="0" fillId="3" borderId="28" xfId="0" applyNumberForma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10" fontId="0" fillId="3" borderId="28" xfId="1" applyNumberFormat="1" applyFont="1" applyFill="1" applyBorder="1" applyAlignment="1">
      <alignment horizontal="center" vertical="center" wrapText="1"/>
    </xf>
    <xf numFmtId="2" fontId="0" fillId="16" borderId="27" xfId="0" applyNumberFormat="1" applyFill="1" applyBorder="1" applyAlignment="1">
      <alignment horizontal="center" vertical="center" wrapText="1"/>
    </xf>
    <xf numFmtId="0" fontId="0" fillId="16" borderId="27" xfId="0" applyFill="1" applyBorder="1" applyAlignment="1">
      <alignment horizontal="center" vertical="center" wrapText="1"/>
    </xf>
    <xf numFmtId="2" fontId="0" fillId="16" borderId="1" xfId="0" applyNumberFormat="1" applyFill="1" applyBorder="1" applyAlignment="1">
      <alignment horizontal="center" vertical="center" wrapText="1"/>
    </xf>
    <xf numFmtId="39" fontId="0" fillId="16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13" fillId="17" borderId="51" xfId="0" applyFont="1" applyFill="1" applyBorder="1" applyAlignment="1">
      <alignment horizontal="center" vertical="center" wrapText="1"/>
    </xf>
    <xf numFmtId="0" fontId="13" fillId="17" borderId="21" xfId="0" applyFont="1" applyFill="1" applyBorder="1" applyAlignment="1">
      <alignment horizontal="center" vertical="center" wrapText="1"/>
    </xf>
    <xf numFmtId="0" fontId="13" fillId="17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17" borderId="28" xfId="0" applyFill="1" applyBorder="1" applyAlignment="1">
      <alignment horizontal="left" vertical="center" wrapText="1"/>
    </xf>
    <xf numFmtId="0" fontId="13" fillId="17" borderId="52" xfId="0" applyFont="1" applyFill="1" applyBorder="1" applyAlignment="1">
      <alignment horizontal="center" vertical="center" wrapText="1"/>
    </xf>
    <xf numFmtId="0" fontId="13" fillId="17" borderId="39" xfId="0" applyFont="1" applyFill="1" applyBorder="1" applyAlignment="1">
      <alignment horizontal="center" vertical="center" wrapText="1"/>
    </xf>
    <xf numFmtId="0" fontId="13" fillId="17" borderId="28" xfId="0" applyFont="1" applyFill="1" applyBorder="1" applyAlignment="1">
      <alignment horizontal="center" vertical="center" wrapText="1"/>
    </xf>
    <xf numFmtId="167" fontId="0" fillId="16" borderId="39" xfId="0" applyNumberFormat="1" applyFill="1" applyBorder="1" applyAlignment="1">
      <alignment horizontal="center" vertical="center" wrapText="1"/>
    </xf>
    <xf numFmtId="2" fontId="13" fillId="17" borderId="1" xfId="0" applyNumberFormat="1" applyFont="1" applyFill="1" applyBorder="1" applyAlignment="1">
      <alignment horizontal="center" vertical="center" wrapText="1"/>
    </xf>
    <xf numFmtId="2" fontId="13" fillId="17" borderId="28" xfId="0" applyNumberFormat="1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2" fontId="13" fillId="17" borderId="22" xfId="0" applyNumberFormat="1" applyFont="1" applyFill="1" applyBorder="1" applyAlignment="1">
      <alignment horizontal="center" vertical="center" wrapText="1"/>
    </xf>
    <xf numFmtId="0" fontId="13" fillId="17" borderId="22" xfId="0" applyFont="1" applyFill="1" applyBorder="1" applyAlignment="1">
      <alignment horizontal="center" vertical="center" wrapText="1"/>
    </xf>
    <xf numFmtId="2" fontId="13" fillId="17" borderId="37" xfId="0" applyNumberFormat="1" applyFont="1" applyFill="1" applyBorder="1" applyAlignment="1">
      <alignment horizontal="center" vertical="center" wrapText="1"/>
    </xf>
    <xf numFmtId="0" fontId="0" fillId="17" borderId="45" xfId="0" applyFill="1" applyBorder="1" applyAlignment="1">
      <alignment horizontal="center" vertical="center" wrapText="1"/>
    </xf>
    <xf numFmtId="0" fontId="0" fillId="17" borderId="11" xfId="0" applyFill="1" applyBorder="1" applyAlignment="1">
      <alignment horizontal="left" vertical="center" wrapText="1"/>
    </xf>
    <xf numFmtId="0" fontId="0" fillId="17" borderId="2" xfId="0" applyFill="1" applyBorder="1" applyAlignment="1">
      <alignment vertical="center" wrapText="1"/>
    </xf>
    <xf numFmtId="0" fontId="0" fillId="16" borderId="23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4" fontId="0" fillId="17" borderId="1" xfId="0" applyNumberFormat="1" applyFill="1" applyBorder="1" applyAlignment="1">
      <alignment horizontal="center" vertical="center" wrapText="1"/>
    </xf>
    <xf numFmtId="164" fontId="0" fillId="16" borderId="21" xfId="0" applyNumberFormat="1" applyFill="1" applyBorder="1" applyAlignment="1">
      <alignment horizontal="center" vertical="center" wrapText="1"/>
    </xf>
    <xf numFmtId="2" fontId="0" fillId="16" borderId="23" xfId="0" applyNumberFormat="1" applyFill="1" applyBorder="1" applyAlignment="1">
      <alignment horizontal="center" vertical="center" wrapText="1"/>
    </xf>
    <xf numFmtId="9" fontId="5" fillId="10" borderId="1" xfId="1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165" fontId="0" fillId="10" borderId="2" xfId="0" applyNumberFormat="1" applyFill="1" applyBorder="1" applyAlignment="1">
      <alignment horizontal="center" vertical="center" wrapText="1"/>
    </xf>
    <xf numFmtId="164" fontId="13" fillId="5" borderId="45" xfId="0" applyNumberFormat="1" applyFont="1" applyFill="1" applyBorder="1" applyAlignment="1">
      <alignment horizontal="center" vertical="center" wrapText="1"/>
    </xf>
    <xf numFmtId="0" fontId="2" fillId="17" borderId="1" xfId="2" applyNumberFormat="1" applyFill="1" applyBorder="1" applyAlignment="1">
      <alignment horizontal="center" vertical="center" wrapText="1"/>
    </xf>
    <xf numFmtId="43" fontId="0" fillId="17" borderId="1" xfId="2" applyFont="1" applyFill="1" applyBorder="1" applyAlignment="1">
      <alignment horizontal="center" vertical="center" wrapText="1"/>
    </xf>
    <xf numFmtId="168" fontId="0" fillId="16" borderId="21" xfId="0" applyNumberFormat="1" applyFill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wrapText="1"/>
    </xf>
    <xf numFmtId="164" fontId="0" fillId="10" borderId="28" xfId="0" applyNumberFormat="1" applyFill="1" applyBorder="1" applyAlignment="1">
      <alignment horizontal="center" vertical="center" wrapText="1"/>
    </xf>
    <xf numFmtId="164" fontId="0" fillId="3" borderId="28" xfId="0" applyNumberFormat="1" applyFill="1" applyBorder="1" applyAlignment="1">
      <alignment horizontal="center" vertical="center" wrapText="1"/>
    </xf>
    <xf numFmtId="0" fontId="0" fillId="17" borderId="21" xfId="0" applyFill="1" applyBorder="1" applyAlignment="1">
      <alignment horizontal="left" vertical="center" wrapText="1"/>
    </xf>
    <xf numFmtId="0" fontId="0" fillId="17" borderId="30" xfId="0" applyFill="1" applyBorder="1" applyAlignment="1">
      <alignment horizontal="left" vertical="center" wrapText="1"/>
    </xf>
    <xf numFmtId="0" fontId="0" fillId="17" borderId="49" xfId="0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14" borderId="4" xfId="0" applyFont="1" applyFill="1" applyBorder="1" applyAlignment="1">
      <alignment horizontal="left" vertical="center"/>
    </xf>
    <xf numFmtId="0" fontId="3" fillId="14" borderId="5" xfId="0" applyFont="1" applyFill="1" applyBorder="1" applyAlignment="1">
      <alignment horizontal="left" vertical="center"/>
    </xf>
    <xf numFmtId="0" fontId="0" fillId="17" borderId="31" xfId="0" applyFill="1" applyBorder="1" applyAlignment="1">
      <alignment horizontal="left" vertical="center" wrapText="1"/>
    </xf>
    <xf numFmtId="0" fontId="0" fillId="17" borderId="34" xfId="0" applyFill="1" applyBorder="1" applyAlignment="1">
      <alignment horizontal="left" vertical="center" wrapText="1"/>
    </xf>
    <xf numFmtId="0" fontId="0" fillId="17" borderId="11" xfId="0" applyFill="1" applyBorder="1" applyAlignment="1">
      <alignment horizontal="left" vertical="center" wrapText="1"/>
    </xf>
    <xf numFmtId="0" fontId="0" fillId="17" borderId="12" xfId="0" applyFill="1" applyBorder="1" applyAlignment="1">
      <alignment horizontal="left" vertical="center" wrapText="1"/>
    </xf>
    <xf numFmtId="0" fontId="0" fillId="17" borderId="13" xfId="0" applyFill="1" applyBorder="1" applyAlignment="1">
      <alignment horizontal="left" vertical="center" wrapText="1"/>
    </xf>
    <xf numFmtId="0" fontId="0" fillId="17" borderId="14" xfId="0" applyFill="1" applyBorder="1" applyAlignment="1">
      <alignment horizontal="left" vertical="center" wrapText="1"/>
    </xf>
    <xf numFmtId="0" fontId="0" fillId="17" borderId="1" xfId="0" applyFill="1" applyBorder="1" applyAlignment="1">
      <alignment horizontal="left" vertical="center" wrapText="1"/>
    </xf>
    <xf numFmtId="0" fontId="0" fillId="17" borderId="22" xfId="0" applyFill="1" applyBorder="1" applyAlignment="1">
      <alignment horizontal="left" vertical="center" wrapText="1"/>
    </xf>
    <xf numFmtId="0" fontId="0" fillId="17" borderId="23" xfId="0" applyFill="1" applyBorder="1" applyAlignment="1">
      <alignment horizontal="justify" vertical="center" wrapText="1"/>
    </xf>
    <xf numFmtId="0" fontId="0" fillId="17" borderId="46" xfId="0" applyFill="1" applyBorder="1" applyAlignment="1">
      <alignment horizontal="justify" vertical="center" wrapText="1"/>
    </xf>
    <xf numFmtId="0" fontId="0" fillId="17" borderId="25" xfId="0" applyFill="1" applyBorder="1" applyAlignment="1">
      <alignment horizontal="justify" vertical="center" wrapText="1"/>
    </xf>
    <xf numFmtId="0" fontId="0" fillId="17" borderId="60" xfId="0" applyFill="1" applyBorder="1" applyAlignment="1">
      <alignment horizontal="justify" vertical="center" wrapText="1"/>
    </xf>
    <xf numFmtId="0" fontId="0" fillId="17" borderId="61" xfId="0" applyFill="1" applyBorder="1" applyAlignment="1">
      <alignment horizontal="justify" vertical="center" wrapText="1"/>
    </xf>
    <xf numFmtId="0" fontId="0" fillId="17" borderId="61" xfId="0" applyFill="1" applyBorder="1" applyAlignment="1">
      <alignment horizontal="left" vertical="center" wrapText="1"/>
    </xf>
    <xf numFmtId="0" fontId="0" fillId="17" borderId="25" xfId="0" applyFill="1" applyBorder="1" applyAlignment="1">
      <alignment horizontal="left" vertical="center" wrapText="1"/>
    </xf>
    <xf numFmtId="0" fontId="0" fillId="17" borderId="46" xfId="0" applyFill="1" applyBorder="1" applyAlignment="1">
      <alignment horizontal="left" vertical="center" wrapText="1"/>
    </xf>
    <xf numFmtId="0" fontId="0" fillId="17" borderId="23" xfId="0" applyFill="1" applyBorder="1" applyAlignment="1">
      <alignment horizontal="left" vertical="center" wrapText="1"/>
    </xf>
    <xf numFmtId="0" fontId="0" fillId="17" borderId="60" xfId="0" applyFill="1" applyBorder="1" applyAlignment="1">
      <alignment horizontal="left" vertical="center" wrapText="1"/>
    </xf>
    <xf numFmtId="0" fontId="0" fillId="17" borderId="8" xfId="0" applyFill="1" applyBorder="1" applyAlignment="1">
      <alignment horizontal="center" vertical="center" wrapText="1"/>
    </xf>
    <xf numFmtId="0" fontId="0" fillId="17" borderId="10" xfId="0" applyFill="1" applyBorder="1" applyAlignment="1">
      <alignment horizontal="center" vertical="center" wrapText="1"/>
    </xf>
    <xf numFmtId="0" fontId="0" fillId="17" borderId="11" xfId="0" applyFill="1" applyBorder="1" applyAlignment="1">
      <alignment horizontal="center" vertical="center" wrapText="1"/>
    </xf>
    <xf numFmtId="0" fontId="0" fillId="17" borderId="12" xfId="0" applyFill="1" applyBorder="1" applyAlignment="1">
      <alignment horizontal="center" vertical="center" wrapText="1"/>
    </xf>
    <xf numFmtId="0" fontId="0" fillId="17" borderId="13" xfId="0" applyFill="1" applyBorder="1" applyAlignment="1">
      <alignment horizontal="center" vertical="center" wrapText="1"/>
    </xf>
    <xf numFmtId="0" fontId="0" fillId="17" borderId="14" xfId="0" applyFill="1" applyBorder="1" applyAlignment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  <xf numFmtId="0" fontId="0" fillId="17" borderId="29" xfId="0" applyFill="1" applyBorder="1" applyAlignment="1">
      <alignment horizontal="center" vertical="center" wrapText="1"/>
    </xf>
    <xf numFmtId="0" fontId="0" fillId="17" borderId="27" xfId="0" applyFill="1" applyBorder="1" applyAlignment="1">
      <alignment horizontal="left" vertical="center" wrapText="1"/>
    </xf>
    <xf numFmtId="0" fontId="0" fillId="17" borderId="42" xfId="0" applyFill="1" applyBorder="1" applyAlignment="1">
      <alignment horizontal="left" vertical="center" wrapText="1"/>
    </xf>
    <xf numFmtId="0" fontId="0" fillId="17" borderId="4" xfId="0" applyFill="1" applyBorder="1" applyAlignment="1">
      <alignment horizontal="left" vertical="center" wrapText="1"/>
    </xf>
    <xf numFmtId="0" fontId="0" fillId="17" borderId="29" xfId="0" applyFill="1" applyBorder="1" applyAlignment="1">
      <alignment horizontal="left" vertical="center" wrapText="1"/>
    </xf>
    <xf numFmtId="0" fontId="0" fillId="17" borderId="8" xfId="0" applyFill="1" applyBorder="1" applyAlignment="1">
      <alignment horizontal="left" vertical="center" wrapText="1"/>
    </xf>
    <xf numFmtId="0" fontId="0" fillId="17" borderId="43" xfId="0" applyFill="1" applyBorder="1" applyAlignment="1">
      <alignment horizontal="left" vertical="center" wrapText="1"/>
    </xf>
    <xf numFmtId="0" fontId="0" fillId="17" borderId="5" xfId="0" applyFill="1" applyBorder="1" applyAlignment="1">
      <alignment horizontal="left" vertical="center" wrapText="1"/>
    </xf>
    <xf numFmtId="0" fontId="0" fillId="17" borderId="47" xfId="0" applyFill="1" applyBorder="1" applyAlignment="1">
      <alignment horizontal="center" vertical="center" wrapText="1"/>
    </xf>
    <xf numFmtId="0" fontId="0" fillId="17" borderId="48" xfId="0" applyFill="1" applyBorder="1" applyAlignment="1">
      <alignment horizontal="center" vertical="center" wrapText="1"/>
    </xf>
    <xf numFmtId="0" fontId="0" fillId="17" borderId="49" xfId="0" applyFill="1" applyBorder="1" applyAlignment="1">
      <alignment horizontal="center" vertical="center" wrapText="1"/>
    </xf>
    <xf numFmtId="0" fontId="0" fillId="17" borderId="28" xfId="0" applyFill="1" applyBorder="1" applyAlignment="1">
      <alignment horizontal="left" vertical="center" wrapText="1"/>
    </xf>
    <xf numFmtId="0" fontId="0" fillId="17" borderId="37" xfId="0" applyFill="1" applyBorder="1" applyAlignment="1">
      <alignment horizontal="left" vertical="center" wrapText="1"/>
    </xf>
    <xf numFmtId="0" fontId="18" fillId="17" borderId="1" xfId="0" applyFont="1" applyFill="1" applyBorder="1" applyAlignment="1">
      <alignment horizontal="center" vertical="center" wrapText="1"/>
    </xf>
    <xf numFmtId="0" fontId="19" fillId="17" borderId="1" xfId="0" applyFont="1" applyFill="1" applyBorder="1" applyAlignment="1">
      <alignment horizontal="left" vertical="center" wrapText="1"/>
    </xf>
    <xf numFmtId="0" fontId="19" fillId="17" borderId="22" xfId="0" applyFont="1" applyFill="1" applyBorder="1" applyAlignment="1">
      <alignment horizontal="left" vertical="center" wrapText="1"/>
    </xf>
    <xf numFmtId="0" fontId="0" fillId="17" borderId="53" xfId="0" applyFill="1" applyBorder="1" applyAlignment="1">
      <alignment horizontal="center" vertical="center" wrapText="1"/>
    </xf>
    <xf numFmtId="0" fontId="0" fillId="17" borderId="64" xfId="0" applyFill="1" applyBorder="1" applyAlignment="1">
      <alignment horizontal="center" vertical="center" wrapText="1"/>
    </xf>
    <xf numFmtId="0" fontId="0" fillId="17" borderId="2" xfId="0" applyFill="1" applyBorder="1" applyAlignment="1">
      <alignment horizontal="left" vertical="center" wrapText="1"/>
    </xf>
    <xf numFmtId="0" fontId="0" fillId="17" borderId="7" xfId="0" applyFill="1" applyBorder="1" applyAlignment="1">
      <alignment horizontal="left" vertical="center" wrapText="1"/>
    </xf>
    <xf numFmtId="0" fontId="0" fillId="17" borderId="3" xfId="0" applyFill="1" applyBorder="1" applyAlignment="1">
      <alignment horizontal="left" vertical="center" wrapText="1"/>
    </xf>
    <xf numFmtId="0" fontId="0" fillId="17" borderId="9" xfId="0" applyFill="1" applyBorder="1" applyAlignment="1">
      <alignment horizontal="left" vertical="center" wrapText="1"/>
    </xf>
    <xf numFmtId="0" fontId="0" fillId="17" borderId="0" xfId="0" applyFill="1" applyAlignment="1">
      <alignment horizontal="left" vertical="center" wrapText="1"/>
    </xf>
    <xf numFmtId="0" fontId="0" fillId="17" borderId="30" xfId="0" applyFill="1" applyBorder="1" applyAlignment="1">
      <alignment horizontal="left" vertical="center" wrapText="1"/>
    </xf>
    <xf numFmtId="0" fontId="0" fillId="17" borderId="15" xfId="0" applyFill="1" applyBorder="1" applyAlignment="1">
      <alignment horizontal="left" vertical="center" wrapText="1"/>
    </xf>
    <xf numFmtId="0" fontId="0" fillId="17" borderId="44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0" fillId="3" borderId="2" xfId="1" applyFont="1" applyFill="1" applyBorder="1" applyAlignment="1">
      <alignment horizontal="center" vertical="center" wrapText="1"/>
    </xf>
    <xf numFmtId="9" fontId="0" fillId="3" borderId="3" xfId="1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0" fillId="7" borderId="5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3" fillId="14" borderId="41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4" borderId="58" xfId="0" applyFont="1" applyFill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0" fillId="17" borderId="32" xfId="0" applyFill="1" applyBorder="1" applyAlignment="1">
      <alignment horizontal="left" vertical="center" wrapText="1"/>
    </xf>
    <xf numFmtId="0" fontId="0" fillId="17" borderId="66" xfId="0" applyFill="1" applyBorder="1" applyAlignment="1">
      <alignment horizontal="left" vertical="center" wrapText="1"/>
    </xf>
    <xf numFmtId="0" fontId="0" fillId="17" borderId="67" xfId="0" applyFill="1" applyBorder="1" applyAlignment="1">
      <alignment horizontal="left" vertical="center" wrapText="1"/>
    </xf>
    <xf numFmtId="0" fontId="0" fillId="17" borderId="9" xfId="0" applyFill="1" applyBorder="1" applyAlignment="1">
      <alignment horizontal="center" vertical="center" wrapText="1"/>
    </xf>
    <xf numFmtId="0" fontId="0" fillId="17" borderId="43" xfId="0" applyFill="1" applyBorder="1" applyAlignment="1">
      <alignment horizontal="center" vertical="center" wrapText="1"/>
    </xf>
    <xf numFmtId="0" fontId="0" fillId="17" borderId="15" xfId="0" applyFill="1" applyBorder="1" applyAlignment="1">
      <alignment horizontal="center" vertical="center" wrapText="1"/>
    </xf>
    <xf numFmtId="0" fontId="13" fillId="17" borderId="1" xfId="0" applyFont="1" applyFill="1" applyBorder="1" applyAlignment="1">
      <alignment horizontal="left" vertical="center" wrapText="1"/>
    </xf>
    <xf numFmtId="0" fontId="13" fillId="17" borderId="22" xfId="0" applyFont="1" applyFill="1" applyBorder="1" applyAlignment="1">
      <alignment horizontal="left" vertical="center" wrapText="1"/>
    </xf>
    <xf numFmtId="0" fontId="13" fillId="17" borderId="28" xfId="0" applyFont="1" applyFill="1" applyBorder="1" applyAlignment="1">
      <alignment horizontal="left" vertical="center" wrapText="1"/>
    </xf>
    <xf numFmtId="0" fontId="13" fillId="17" borderId="37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17" borderId="47" xfId="0" applyFill="1" applyBorder="1" applyAlignment="1">
      <alignment horizontal="center" vertical="center"/>
    </xf>
    <xf numFmtId="0" fontId="0" fillId="17" borderId="49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wrapText="1"/>
    </xf>
    <xf numFmtId="0" fontId="0" fillId="17" borderId="68" xfId="0" applyFill="1" applyBorder="1" applyAlignment="1">
      <alignment horizontal="left" vertical="center" wrapText="1"/>
    </xf>
    <xf numFmtId="0" fontId="0" fillId="17" borderId="69" xfId="0" applyFill="1" applyBorder="1" applyAlignment="1">
      <alignment horizontal="left" vertical="center" wrapText="1"/>
    </xf>
    <xf numFmtId="0" fontId="0" fillId="17" borderId="70" xfId="0" applyFill="1" applyBorder="1" applyAlignment="1">
      <alignment horizontal="left" vertical="center" wrapText="1"/>
    </xf>
    <xf numFmtId="0" fontId="0" fillId="9" borderId="62" xfId="0" applyFill="1" applyBorder="1" applyAlignment="1">
      <alignment horizontal="center" vertical="center" wrapText="1"/>
    </xf>
    <xf numFmtId="0" fontId="0" fillId="9" borderId="63" xfId="0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3333"/>
      <color rgb="FFFF6969"/>
      <color rgb="FFD1CD9A"/>
      <color rgb="FFFF5353"/>
      <color rgb="FF72DC72"/>
      <color rgb="FF982202"/>
      <color rgb="FFFFABAB"/>
      <color rgb="FFFF8B8B"/>
      <color rgb="FFFF1D1D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800101</xdr:colOff>
      <xdr:row>0</xdr:row>
      <xdr:rowOff>57150</xdr:rowOff>
    </xdr:from>
    <xdr:to>
      <xdr:col>5</xdr:col>
      <xdr:colOff>729999</xdr:colOff>
      <xdr:row>14</xdr:row>
      <xdr:rowOff>133349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1" y="57150"/>
          <a:ext cx="3168398" cy="2743199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dyacencia">
  <a:themeElements>
    <a:clrScheme name="Adyacencia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yacencia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H23"/>
  <sheetViews>
    <sheetView topLeftCell="A11" zoomScaleNormal="100" workbookViewId="0">
      <selection activeCell="B22" sqref="B22:G22"/>
    </sheetView>
  </sheetViews>
  <sheetFormatPr baseColWidth="10" defaultColWidth="11.28515625" defaultRowHeight="15" x14ac:dyDescent="0.25"/>
  <cols>
    <col min="1" max="16384" width="11.28515625" style="5"/>
  </cols>
  <sheetData>
    <row r="16" spans="2:8" ht="31.5" x14ac:dyDescent="0.65">
      <c r="B16" s="235" t="s">
        <v>80</v>
      </c>
      <c r="C16" s="236"/>
      <c r="D16" s="236"/>
      <c r="E16" s="236"/>
      <c r="F16" s="236"/>
      <c r="G16" s="236"/>
      <c r="H16" s="6"/>
    </row>
    <row r="17" spans="2:8" ht="23.25" x14ac:dyDescent="0.5">
      <c r="B17" s="237" t="s">
        <v>81</v>
      </c>
      <c r="C17" s="238"/>
      <c r="D17" s="238"/>
      <c r="E17" s="238"/>
      <c r="F17" s="238"/>
      <c r="G17" s="238"/>
      <c r="H17" s="7"/>
    </row>
    <row r="18" spans="2:8" ht="23.25" x14ac:dyDescent="0.5">
      <c r="B18" s="237" t="s">
        <v>187</v>
      </c>
      <c r="C18" s="238"/>
      <c r="D18" s="238"/>
      <c r="E18" s="238"/>
      <c r="F18" s="238"/>
      <c r="G18" s="238"/>
      <c r="H18" s="7"/>
    </row>
    <row r="20" spans="2:8" ht="23.25" x14ac:dyDescent="0.5">
      <c r="B20" s="237" t="s">
        <v>186</v>
      </c>
      <c r="C20" s="238"/>
      <c r="D20" s="238"/>
      <c r="E20" s="238"/>
      <c r="F20" s="238"/>
      <c r="G20" s="238"/>
    </row>
    <row r="21" spans="2:8" x14ac:dyDescent="0.25">
      <c r="B21" s="14"/>
      <c r="C21" s="14"/>
      <c r="D21" s="14"/>
      <c r="E21" s="14"/>
      <c r="F21" s="14"/>
      <c r="G21" s="14"/>
    </row>
    <row r="22" spans="2:8" ht="64.5" customHeight="1" x14ac:dyDescent="0.5">
      <c r="B22" s="239" t="s">
        <v>92</v>
      </c>
      <c r="C22" s="240"/>
      <c r="D22" s="240"/>
      <c r="E22" s="240"/>
      <c r="F22" s="240"/>
      <c r="G22" s="241"/>
      <c r="H22" s="13"/>
    </row>
    <row r="23" spans="2:8" x14ac:dyDescent="0.25">
      <c r="B23" s="15"/>
      <c r="C23" s="15"/>
      <c r="D23" s="15"/>
      <c r="E23" s="15"/>
      <c r="F23" s="15"/>
      <c r="G23" s="15"/>
    </row>
  </sheetData>
  <mergeCells count="5">
    <mergeCell ref="B16:G16"/>
    <mergeCell ref="B17:G17"/>
    <mergeCell ref="B18:G18"/>
    <mergeCell ref="B20:G20"/>
    <mergeCell ref="B22:G2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5"/>
  <sheetViews>
    <sheetView topLeftCell="E1" zoomScale="70" zoomScaleNormal="70" workbookViewId="0">
      <selection activeCell="H7" sqref="H7"/>
    </sheetView>
  </sheetViews>
  <sheetFormatPr baseColWidth="10" defaultColWidth="11.42578125" defaultRowHeight="15" x14ac:dyDescent="0.25"/>
  <cols>
    <col min="1" max="1" width="11.42578125" style="1"/>
    <col min="2" max="2" width="2" style="1" bestFit="1" customWidth="1"/>
    <col min="3" max="3" width="34.42578125" style="1" customWidth="1"/>
    <col min="4" max="4" width="35.140625" style="1" customWidth="1"/>
    <col min="5" max="5" width="34.85546875" style="1" customWidth="1"/>
    <col min="6" max="6" width="33.7109375" style="1" customWidth="1"/>
    <col min="7" max="7" width="34.5703125" style="1" customWidth="1"/>
    <col min="8" max="8" width="34.42578125" style="1" customWidth="1"/>
    <col min="9" max="16" width="11.42578125" style="39"/>
    <col min="17" max="16384" width="11.42578125" style="1"/>
  </cols>
  <sheetData>
    <row r="1" spans="2:16" s="5" customFormat="1" x14ac:dyDescent="0.25">
      <c r="B1" s="13"/>
      <c r="E1" s="22"/>
      <c r="F1" s="14"/>
      <c r="H1" s="23"/>
      <c r="I1" s="34"/>
      <c r="J1" s="34"/>
      <c r="K1" s="34"/>
      <c r="L1" s="35"/>
      <c r="M1" s="36"/>
      <c r="N1" s="36"/>
      <c r="O1" s="34"/>
      <c r="P1" s="35"/>
    </row>
    <row r="2" spans="2:16" s="5" customFormat="1" ht="21" x14ac:dyDescent="0.25">
      <c r="B2" s="13"/>
      <c r="C2" s="251" t="s">
        <v>74</v>
      </c>
      <c r="D2" s="252"/>
      <c r="E2" s="252"/>
      <c r="F2" s="252"/>
      <c r="G2" s="43" t="s">
        <v>73</v>
      </c>
      <c r="H2" s="44"/>
      <c r="I2" s="37"/>
      <c r="J2" s="37"/>
      <c r="K2" s="35"/>
      <c r="L2" s="35"/>
      <c r="M2" s="38"/>
      <c r="N2" s="38"/>
      <c r="O2" s="38"/>
      <c r="P2" s="35"/>
    </row>
    <row r="3" spans="2:16" x14ac:dyDescent="0.25">
      <c r="C3" s="248" t="s">
        <v>174</v>
      </c>
      <c r="D3" s="249"/>
      <c r="E3" s="249"/>
      <c r="F3" s="249"/>
      <c r="G3" s="249"/>
      <c r="H3" s="250"/>
    </row>
    <row r="4" spans="2:16" x14ac:dyDescent="0.25">
      <c r="C4" s="245" t="s">
        <v>142</v>
      </c>
      <c r="D4" s="246"/>
      <c r="E4" s="247"/>
      <c r="F4" s="245" t="s">
        <v>143</v>
      </c>
      <c r="G4" s="246"/>
      <c r="H4" s="247"/>
    </row>
    <row r="5" spans="2:16" x14ac:dyDescent="0.25">
      <c r="C5" s="1" t="s">
        <v>135</v>
      </c>
      <c r="D5" s="1" t="s">
        <v>110</v>
      </c>
      <c r="E5" s="1" t="s">
        <v>111</v>
      </c>
      <c r="F5" s="1" t="s">
        <v>112</v>
      </c>
      <c r="G5" s="1" t="s">
        <v>113</v>
      </c>
      <c r="H5" s="1" t="s">
        <v>137</v>
      </c>
    </row>
    <row r="6" spans="2:16" x14ac:dyDescent="0.25">
      <c r="C6" s="242" t="s">
        <v>167</v>
      </c>
      <c r="D6" s="243"/>
      <c r="E6" s="243"/>
      <c r="F6" s="243"/>
      <c r="G6" s="243"/>
      <c r="H6" s="244"/>
    </row>
    <row r="7" spans="2:16" ht="75" x14ac:dyDescent="0.25">
      <c r="C7" s="27" t="s">
        <v>156</v>
      </c>
      <c r="D7" s="29" t="s">
        <v>157</v>
      </c>
      <c r="E7" s="30" t="s">
        <v>158</v>
      </c>
      <c r="F7" s="31" t="s">
        <v>159</v>
      </c>
      <c r="G7" s="31" t="s">
        <v>166</v>
      </c>
      <c r="H7" s="31" t="s">
        <v>173</v>
      </c>
    </row>
    <row r="8" spans="2:16" ht="60" x14ac:dyDescent="0.25">
      <c r="B8" s="1">
        <v>1</v>
      </c>
      <c r="C8" s="32" t="s">
        <v>134</v>
      </c>
      <c r="D8" s="28" t="s">
        <v>144</v>
      </c>
      <c r="E8" s="32" t="s">
        <v>152</v>
      </c>
      <c r="F8" s="28" t="s">
        <v>160</v>
      </c>
      <c r="G8" s="32" t="s">
        <v>168</v>
      </c>
      <c r="H8" s="28" t="s">
        <v>175</v>
      </c>
    </row>
    <row r="9" spans="2:16" ht="60" x14ac:dyDescent="0.25">
      <c r="B9" s="1">
        <v>2</v>
      </c>
      <c r="C9" s="32" t="s">
        <v>136</v>
      </c>
      <c r="D9" s="28" t="s">
        <v>145</v>
      </c>
      <c r="E9" s="32" t="s">
        <v>153</v>
      </c>
      <c r="F9" s="28" t="s">
        <v>161</v>
      </c>
      <c r="G9" s="32" t="s">
        <v>169</v>
      </c>
      <c r="H9" s="28" t="s">
        <v>176</v>
      </c>
    </row>
    <row r="10" spans="2:16" ht="75" x14ac:dyDescent="0.25">
      <c r="B10" s="1">
        <v>3</v>
      </c>
      <c r="C10" s="32" t="s">
        <v>138</v>
      </c>
      <c r="D10" s="28" t="s">
        <v>146</v>
      </c>
      <c r="E10" s="32" t="s">
        <v>154</v>
      </c>
      <c r="F10" s="28" t="s">
        <v>162</v>
      </c>
      <c r="G10" s="32" t="s">
        <v>170</v>
      </c>
      <c r="H10" s="28" t="s">
        <v>177</v>
      </c>
    </row>
    <row r="11" spans="2:16" ht="60" x14ac:dyDescent="0.25">
      <c r="B11" s="1">
        <v>4</v>
      </c>
      <c r="C11" s="32" t="s">
        <v>139</v>
      </c>
      <c r="D11" s="28" t="s">
        <v>147</v>
      </c>
      <c r="E11" s="32" t="s">
        <v>155</v>
      </c>
      <c r="F11" s="28" t="s">
        <v>163</v>
      </c>
      <c r="G11" s="32" t="s">
        <v>171</v>
      </c>
      <c r="H11" s="28" t="s">
        <v>178</v>
      </c>
    </row>
    <row r="12" spans="2:16" ht="45" x14ac:dyDescent="0.25">
      <c r="B12" s="1">
        <v>5</v>
      </c>
      <c r="C12" s="32" t="s">
        <v>140</v>
      </c>
      <c r="D12" s="28" t="s">
        <v>148</v>
      </c>
      <c r="E12" s="32"/>
      <c r="F12" s="28" t="s">
        <v>164</v>
      </c>
      <c r="G12" s="32" t="s">
        <v>172</v>
      </c>
      <c r="H12" s="28" t="s">
        <v>179</v>
      </c>
    </row>
    <row r="13" spans="2:16" ht="60" x14ac:dyDescent="0.25">
      <c r="B13" s="1">
        <v>6</v>
      </c>
      <c r="C13" s="32" t="s">
        <v>141</v>
      </c>
      <c r="D13" s="28" t="s">
        <v>149</v>
      </c>
      <c r="E13" s="32"/>
      <c r="F13" s="28" t="s">
        <v>165</v>
      </c>
      <c r="G13" s="32"/>
      <c r="H13" s="28"/>
    </row>
    <row r="14" spans="2:16" ht="30" x14ac:dyDescent="0.25">
      <c r="B14" s="1">
        <v>7</v>
      </c>
      <c r="C14" s="32"/>
      <c r="D14" s="28" t="s">
        <v>150</v>
      </c>
      <c r="E14" s="32"/>
      <c r="F14" s="28"/>
      <c r="G14" s="32"/>
      <c r="H14" s="28"/>
    </row>
    <row r="15" spans="2:16" ht="60" x14ac:dyDescent="0.25">
      <c r="B15" s="1">
        <v>8</v>
      </c>
      <c r="C15" s="32"/>
      <c r="D15" s="28" t="s">
        <v>151</v>
      </c>
      <c r="E15" s="32"/>
      <c r="F15" s="28"/>
      <c r="G15" s="32"/>
      <c r="H15" s="28"/>
    </row>
  </sheetData>
  <mergeCells count="5">
    <mergeCell ref="C6:H6"/>
    <mergeCell ref="C4:E4"/>
    <mergeCell ref="F4:H4"/>
    <mergeCell ref="C3:H3"/>
    <mergeCell ref="C2:F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144"/>
  <sheetViews>
    <sheetView tabSelected="1" zoomScaleNormal="100" workbookViewId="0">
      <pane xSplit="6" ySplit="6" topLeftCell="G7" activePane="bottomRight" state="frozen"/>
      <selection pane="topRight" activeCell="K1" sqref="K1"/>
      <selection pane="bottomLeft" activeCell="A7" sqref="A7"/>
      <selection pane="bottomRight" activeCell="A145" sqref="A145"/>
    </sheetView>
  </sheetViews>
  <sheetFormatPr baseColWidth="10" defaultColWidth="11.42578125" defaultRowHeight="15" x14ac:dyDescent="0.25"/>
  <cols>
    <col min="1" max="1" width="5.28515625" style="1" customWidth="1"/>
    <col min="2" max="2" width="29.140625" style="1" customWidth="1"/>
    <col min="3" max="3" width="19.28515625" style="1" customWidth="1"/>
    <col min="4" max="4" width="10.5703125" style="1" customWidth="1"/>
    <col min="5" max="5" width="11.7109375" style="1" customWidth="1"/>
    <col min="6" max="6" width="10.28515625" style="1" customWidth="1"/>
    <col min="7" max="7" width="17.140625" style="1" customWidth="1"/>
    <col min="8" max="8" width="16.140625" style="1" customWidth="1"/>
    <col min="9" max="9" width="10.85546875" style="1" customWidth="1"/>
    <col min="10" max="10" width="17.140625" style="1" bestFit="1" customWidth="1"/>
    <col min="11" max="11" width="7.5703125" style="1" bestFit="1" customWidth="1"/>
    <col min="12" max="13" width="15" style="1" bestFit="1" customWidth="1"/>
    <col min="14" max="14" width="2.5703125" style="1" customWidth="1"/>
    <col min="15" max="15" width="16.28515625" style="1" bestFit="1" customWidth="1"/>
    <col min="16" max="16" width="7.5703125" style="1" bestFit="1" customWidth="1"/>
    <col min="17" max="17" width="17.140625" style="1" bestFit="1" customWidth="1"/>
    <col min="18" max="18" width="7.85546875" style="1" customWidth="1"/>
    <col min="19" max="19" width="14.28515625" style="1" bestFit="1" customWidth="1"/>
    <col min="20" max="20" width="6.28515625" style="1" customWidth="1"/>
    <col min="21" max="21" width="5.42578125" style="1" customWidth="1"/>
    <col min="22" max="22" width="17.7109375" style="1" customWidth="1"/>
    <col min="23" max="34" width="2.140625" style="1" hidden="1" customWidth="1"/>
    <col min="35" max="35" width="2.140625" style="1" bestFit="1" customWidth="1"/>
    <col min="36" max="36" width="16.7109375" style="1" bestFit="1" customWidth="1"/>
    <col min="37" max="37" width="7.5703125" style="1" bestFit="1" customWidth="1"/>
    <col min="38" max="38" width="17.140625" style="1" bestFit="1" customWidth="1"/>
    <col min="39" max="39" width="7.85546875" style="1" customWidth="1"/>
    <col min="40" max="40" width="12.140625" style="1" bestFit="1" customWidth="1"/>
    <col min="41" max="41" width="8.140625" style="1" customWidth="1"/>
    <col min="42" max="42" width="5.42578125" style="1" customWidth="1"/>
    <col min="43" max="43" width="17.7109375" style="1" customWidth="1"/>
    <col min="44" max="56" width="2.140625" style="1" hidden="1" customWidth="1"/>
    <col min="57" max="57" width="2.7109375" style="1" hidden="1" customWidth="1"/>
    <col min="58" max="16384" width="11.42578125" style="1"/>
  </cols>
  <sheetData>
    <row r="1" spans="1:56" ht="27" thickBot="1" x14ac:dyDescent="0.3">
      <c r="A1" s="9"/>
      <c r="B1" s="115"/>
      <c r="E1" s="10"/>
      <c r="F1" s="10"/>
      <c r="G1" s="10"/>
      <c r="H1" s="122"/>
      <c r="I1" s="10"/>
      <c r="J1" s="10"/>
      <c r="K1" s="10"/>
      <c r="L1" s="10"/>
      <c r="M1" s="10"/>
      <c r="N1" s="46"/>
      <c r="O1" s="328" t="s">
        <v>210</v>
      </c>
      <c r="P1" s="329"/>
      <c r="Q1" s="329"/>
      <c r="R1" s="329"/>
      <c r="S1" s="329"/>
      <c r="T1" s="329"/>
      <c r="U1" s="329"/>
      <c r="V1" s="33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J1" s="312" t="s">
        <v>211</v>
      </c>
      <c r="AK1" s="313"/>
      <c r="AL1" s="313"/>
      <c r="AM1" s="313"/>
      <c r="AN1" s="313"/>
      <c r="AO1" s="313"/>
      <c r="AP1" s="313"/>
      <c r="AQ1" s="314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</row>
    <row r="2" spans="1:56" ht="21" customHeight="1" x14ac:dyDescent="0.25">
      <c r="A2" s="9"/>
      <c r="B2" s="331" t="s">
        <v>279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3"/>
      <c r="N2" s="69"/>
      <c r="O2" s="58"/>
      <c r="P2" s="20"/>
      <c r="Q2" s="20"/>
      <c r="R2" s="20"/>
      <c r="S2" s="315" t="s">
        <v>209</v>
      </c>
      <c r="T2" s="316"/>
      <c r="U2" s="319" t="s">
        <v>132</v>
      </c>
      <c r="V2" s="320"/>
      <c r="W2" s="11"/>
      <c r="AI2" s="55"/>
      <c r="AJ2" s="58"/>
      <c r="AK2" s="20"/>
      <c r="AL2" s="20"/>
      <c r="AM2" s="20"/>
      <c r="AN2" s="315" t="s">
        <v>209</v>
      </c>
      <c r="AO2" s="316"/>
      <c r="AP2" s="319" t="s">
        <v>132</v>
      </c>
      <c r="AQ2" s="320"/>
      <c r="AR2" s="11"/>
    </row>
    <row r="3" spans="1:56" ht="15" customHeight="1" x14ac:dyDescent="0.25">
      <c r="A3" s="9"/>
      <c r="B3" s="117" t="s">
        <v>180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209"/>
      <c r="N3" s="69"/>
      <c r="O3" s="59"/>
      <c r="P3" s="49"/>
      <c r="Q3" s="49"/>
      <c r="R3" s="49"/>
      <c r="S3" s="317"/>
      <c r="T3" s="318"/>
      <c r="U3" s="321"/>
      <c r="V3" s="322"/>
      <c r="W3" s="11"/>
      <c r="AI3" s="55"/>
      <c r="AJ3" s="59"/>
      <c r="AK3" s="49"/>
      <c r="AL3" s="49"/>
      <c r="AM3" s="49"/>
      <c r="AN3" s="317"/>
      <c r="AO3" s="318"/>
      <c r="AP3" s="321"/>
      <c r="AQ3" s="322"/>
      <c r="AR3" s="11"/>
    </row>
    <row r="4" spans="1:56" ht="15.75" customHeight="1" x14ac:dyDescent="0.25">
      <c r="A4" s="9"/>
      <c r="B4" s="118" t="s">
        <v>75</v>
      </c>
      <c r="C4" s="334" t="s">
        <v>225</v>
      </c>
      <c r="D4" s="335"/>
      <c r="E4" s="8"/>
      <c r="F4" s="8"/>
      <c r="G4" s="8"/>
      <c r="H4" s="8"/>
      <c r="I4" s="8"/>
      <c r="J4" s="8"/>
      <c r="K4" s="70"/>
      <c r="L4" s="8"/>
      <c r="M4" s="119"/>
      <c r="N4" s="69"/>
      <c r="O4" s="59"/>
      <c r="P4" s="49"/>
      <c r="Q4" s="49"/>
      <c r="R4" s="49"/>
      <c r="S4" s="317"/>
      <c r="T4" s="318"/>
      <c r="U4" s="321"/>
      <c r="V4" s="322"/>
      <c r="W4" s="11"/>
      <c r="AI4" s="55"/>
      <c r="AJ4" s="59"/>
      <c r="AK4" s="49"/>
      <c r="AL4" s="49"/>
      <c r="AM4" s="49"/>
      <c r="AN4" s="317"/>
      <c r="AO4" s="318"/>
      <c r="AP4" s="321"/>
      <c r="AQ4" s="322"/>
      <c r="AR4" s="11"/>
    </row>
    <row r="5" spans="1:56" s="8" customFormat="1" ht="16.5" thickBot="1" x14ac:dyDescent="0.3">
      <c r="A5" s="9"/>
      <c r="B5" s="120"/>
      <c r="C5" s="71"/>
      <c r="D5" s="71"/>
      <c r="E5" s="71"/>
      <c r="F5" s="71"/>
      <c r="G5" s="71"/>
      <c r="H5" s="70"/>
      <c r="I5" s="70"/>
      <c r="K5" s="70"/>
      <c r="L5" s="70"/>
      <c r="M5" s="121"/>
      <c r="N5" s="69"/>
      <c r="O5" s="60"/>
      <c r="P5" s="40"/>
      <c r="Q5" s="40"/>
      <c r="R5" s="40"/>
      <c r="S5" s="317"/>
      <c r="T5" s="318"/>
      <c r="U5" s="321"/>
      <c r="V5" s="322"/>
      <c r="W5" s="12"/>
      <c r="AI5" s="74"/>
      <c r="AJ5" s="60"/>
      <c r="AK5" s="40"/>
      <c r="AL5" s="40"/>
      <c r="AM5" s="40"/>
      <c r="AN5" s="317"/>
      <c r="AO5" s="318"/>
      <c r="AP5" s="321"/>
      <c r="AQ5" s="322"/>
      <c r="AR5" s="12"/>
    </row>
    <row r="6" spans="1:56" ht="64.5" customHeight="1" thickBot="1" x14ac:dyDescent="0.3">
      <c r="A6" s="9"/>
      <c r="B6" s="127" t="s">
        <v>0</v>
      </c>
      <c r="C6" s="354" t="s">
        <v>1</v>
      </c>
      <c r="D6" s="354"/>
      <c r="E6" s="354"/>
      <c r="F6" s="355"/>
      <c r="G6" s="128" t="s">
        <v>114</v>
      </c>
      <c r="H6" s="127" t="s">
        <v>2</v>
      </c>
      <c r="I6" s="129" t="s">
        <v>3</v>
      </c>
      <c r="J6" s="349" t="s">
        <v>4</v>
      </c>
      <c r="K6" s="350"/>
      <c r="L6" s="129" t="s">
        <v>11</v>
      </c>
      <c r="M6" s="130" t="s">
        <v>85</v>
      </c>
      <c r="N6" s="69"/>
      <c r="O6" s="323" t="s">
        <v>98</v>
      </c>
      <c r="P6" s="324"/>
      <c r="Q6" s="325" t="s">
        <v>208</v>
      </c>
      <c r="R6" s="324"/>
      <c r="S6" s="326" t="s">
        <v>86</v>
      </c>
      <c r="T6" s="326"/>
      <c r="U6" s="140" t="s">
        <v>76</v>
      </c>
      <c r="V6" s="141" t="s">
        <v>13</v>
      </c>
      <c r="W6" s="11" t="s">
        <v>82</v>
      </c>
      <c r="X6" s="1" t="s">
        <v>83</v>
      </c>
      <c r="Y6" s="1" t="s">
        <v>84</v>
      </c>
      <c r="Z6" s="1" t="s">
        <v>93</v>
      </c>
      <c r="AA6" s="1" t="s">
        <v>108</v>
      </c>
      <c r="AB6" s="1" t="s">
        <v>94</v>
      </c>
      <c r="AC6" s="1" t="s">
        <v>95</v>
      </c>
      <c r="AD6" s="1" t="s">
        <v>96</v>
      </c>
      <c r="AE6" s="1" t="s">
        <v>107</v>
      </c>
      <c r="AF6" s="1" t="s">
        <v>109</v>
      </c>
      <c r="AG6" s="1" t="s">
        <v>190</v>
      </c>
      <c r="AH6" s="1" t="s">
        <v>191</v>
      </c>
      <c r="AI6" s="55"/>
      <c r="AJ6" s="323" t="s">
        <v>212</v>
      </c>
      <c r="AK6" s="324"/>
      <c r="AL6" s="325" t="s">
        <v>213</v>
      </c>
      <c r="AM6" s="324"/>
      <c r="AN6" s="326" t="s">
        <v>214</v>
      </c>
      <c r="AO6" s="326"/>
      <c r="AP6" s="140" t="s">
        <v>76</v>
      </c>
      <c r="AQ6" s="141" t="s">
        <v>215</v>
      </c>
      <c r="AR6" s="11" t="s">
        <v>82</v>
      </c>
      <c r="AS6" s="1" t="s">
        <v>83</v>
      </c>
      <c r="AT6" s="1" t="s">
        <v>84</v>
      </c>
      <c r="AU6" s="1" t="s">
        <v>93</v>
      </c>
      <c r="AV6" s="1" t="s">
        <v>108</v>
      </c>
      <c r="AW6" s="1" t="s">
        <v>94</v>
      </c>
      <c r="AX6" s="1" t="s">
        <v>95</v>
      </c>
      <c r="AY6" s="1" t="s">
        <v>96</v>
      </c>
      <c r="AZ6" s="1" t="s">
        <v>107</v>
      </c>
      <c r="BA6" s="1" t="s">
        <v>109</v>
      </c>
      <c r="BB6" s="1" t="s">
        <v>190</v>
      </c>
      <c r="BC6" s="1" t="s">
        <v>191</v>
      </c>
      <c r="BD6" s="1" t="s">
        <v>207</v>
      </c>
    </row>
    <row r="7" spans="1:56" ht="60" customHeight="1" x14ac:dyDescent="0.25">
      <c r="A7" s="9">
        <v>1</v>
      </c>
      <c r="B7" s="131" t="s">
        <v>231</v>
      </c>
      <c r="C7" s="336" t="s">
        <v>5</v>
      </c>
      <c r="D7" s="337"/>
      <c r="E7" s="337"/>
      <c r="F7" s="338"/>
      <c r="G7" s="132" t="s">
        <v>115</v>
      </c>
      <c r="H7" s="133" t="s">
        <v>6</v>
      </c>
      <c r="I7" s="134">
        <v>2015</v>
      </c>
      <c r="J7" s="134">
        <v>2.31</v>
      </c>
      <c r="K7" s="135"/>
      <c r="L7" s="136">
        <v>3.5</v>
      </c>
      <c r="M7" s="137">
        <f>L7-J7</f>
        <v>1.19</v>
      </c>
      <c r="N7" s="69"/>
      <c r="O7" s="148">
        <v>5.72</v>
      </c>
      <c r="P7" s="192"/>
      <c r="Q7" s="142">
        <f>O7-$J$7</f>
        <v>3.4099999999999997</v>
      </c>
      <c r="R7" s="142"/>
      <c r="S7" s="143" t="s">
        <v>195</v>
      </c>
      <c r="T7" s="143"/>
      <c r="U7" s="144" t="s">
        <v>79</v>
      </c>
      <c r="V7" s="145" t="s">
        <v>97</v>
      </c>
      <c r="W7" s="11">
        <f t="shared" ref="W7:W84" si="0">IF(V7="TENDENCIA ANUAL POR ARRIBA DE LA META",1,0)</f>
        <v>1</v>
      </c>
      <c r="X7" s="1">
        <f t="shared" ref="X7:X84" si="1">IF(V7="TENDENCIA ANUAL DE ACERCAMIENTO A LA META",1,0)</f>
        <v>0</v>
      </c>
      <c r="Y7" s="1">
        <f t="shared" ref="Y7:Y84" si="2">IF(V7="TENDENCIA ANUAL DENTRO DEL RANGO DE LA META",1,0)</f>
        <v>0</v>
      </c>
      <c r="Z7" s="1">
        <f t="shared" ref="Z7:Z16" si="3">IF(V7="TENDENCIA BIENAL DE ACERCAMIENTO A LA META",1,0)</f>
        <v>0</v>
      </c>
      <c r="AA7" s="1">
        <f t="shared" ref="AA7:AA16" si="4">IF(V7="TENDENCIA BIENAL DENTRO DEL RANGO DE LA META",1,0)</f>
        <v>0</v>
      </c>
      <c r="AB7" s="1">
        <f t="shared" ref="AB7:AB16" si="5">IF(V7="TENDENCIA QUINQUENAL DENTRO DEL RANGO DE LA META",1,0)</f>
        <v>0</v>
      </c>
      <c r="AC7" s="1">
        <f t="shared" ref="AC7:AC16" si="6">IF(V7="TENDENCIA ANUAL SIN MOVIMIENTO A LA META",1,0)</f>
        <v>0</v>
      </c>
      <c r="AD7" s="1">
        <f t="shared" ref="AD7:AD16" si="7">IF(V7="META ANUAL NO CUMPLIDA PERO CON TENDENCIA DE ACERCAMIENTO",1,0)</f>
        <v>0</v>
      </c>
      <c r="AE7" s="1">
        <f t="shared" ref="AE7:AE16" si="8">IF(V7="TENDENCIA ANUAL DE ALEJAMIENTO A LA META",1,0)</f>
        <v>0</v>
      </c>
      <c r="AF7" s="1">
        <f t="shared" ref="AF7:AF16" si="9">IF(V7="META ANUAL NO CUMPLIDA",1,0)</f>
        <v>0</v>
      </c>
      <c r="AG7" s="1">
        <f t="shared" ref="AG7:AG16" si="10">IF(V7="NA",1,0)</f>
        <v>0</v>
      </c>
      <c r="AH7" s="1">
        <f t="shared" ref="AH7:AH16" si="11">IF(V7="ND",1,0)</f>
        <v>0</v>
      </c>
      <c r="AI7" s="55"/>
      <c r="AJ7" s="148" t="s">
        <v>12</v>
      </c>
      <c r="AK7" s="192"/>
      <c r="AL7" s="149" t="s">
        <v>12</v>
      </c>
      <c r="AM7" s="149"/>
      <c r="AN7" s="150" t="s">
        <v>12</v>
      </c>
      <c r="AO7" s="150"/>
      <c r="AP7" s="151" t="s">
        <v>12</v>
      </c>
      <c r="AQ7" s="152" t="s">
        <v>12</v>
      </c>
      <c r="AR7" s="11">
        <f t="shared" ref="AR7:AR16" si="12">IF(AQ7="TENDENCIA ANUAL POR ARRIBA DE LA META",1,0)</f>
        <v>0</v>
      </c>
      <c r="AS7" s="1">
        <f t="shared" ref="AS7:AS16" si="13">IF(AQ7="TENDENCIA ANUAL DE ACERCAMIENTO A LA META",1,0)</f>
        <v>0</v>
      </c>
      <c r="AT7" s="1">
        <f t="shared" ref="AT7:AT16" si="14">IF(AQ7="TENDENCIA ANUAL DENTRO DEL RANGO DE LA META",1,0)</f>
        <v>0</v>
      </c>
      <c r="AU7" s="1">
        <f t="shared" ref="AU7:AU16" si="15">IF(AQ7="TENDENCIA BIENAL POR ARRIBA DE LA META",1,0)</f>
        <v>0</v>
      </c>
      <c r="AV7" s="1">
        <f t="shared" ref="AV7:AV16" si="16">IF(AQ7="TENDENCIA BIENAL DENTRO DEL RANGO DE LA META",1,0)</f>
        <v>0</v>
      </c>
      <c r="AW7" s="1">
        <f t="shared" ref="AW7:AW16" si="17">IF(AQ7="TENDENCIA ANUAL SIN MOVIMIENTO A LA META",1,0)</f>
        <v>0</v>
      </c>
      <c r="AX7" s="1">
        <f t="shared" ref="AX7:AX16" si="18">IF(AQ7="TENDENCIA BIENAL SIN MOVIMIENTO A LA META",1,0)</f>
        <v>0</v>
      </c>
      <c r="AY7" s="1">
        <f t="shared" ref="AY7:AY16" si="19">IF(AQ7="META ANUAL NO CUMPLIDA PERO CON TENDENCIA DE ACERCAMIENTO",1,0)</f>
        <v>0</v>
      </c>
      <c r="AZ7" s="1">
        <f t="shared" ref="AZ7:AZ16" si="20">IF(AQ7="TENDENCIA ANUAL DE ALEJAMIENTO A LA META",1,0)</f>
        <v>0</v>
      </c>
      <c r="BA7" s="1">
        <f t="shared" ref="BA7:BA16" si="21">IF(AQ7="TENDENCIA BIENAL POR DEBAJO DE LA META",1,0)</f>
        <v>0</v>
      </c>
      <c r="BB7" s="1">
        <f t="shared" ref="BB7:BB16" si="22">IF(AQ7="META ANUAL NO CUMPLIDA",1,0)</f>
        <v>0</v>
      </c>
      <c r="BC7" s="1">
        <f t="shared" ref="BC7:BC16" si="23">IF(AQ7="NA",1,0)</f>
        <v>0</v>
      </c>
      <c r="BD7" s="1">
        <f t="shared" ref="BD7:BD16" si="24">IF(AQ7="ND",1,0)</f>
        <v>1</v>
      </c>
    </row>
    <row r="8" spans="1:56" ht="75" customHeight="1" x14ac:dyDescent="0.25">
      <c r="A8" s="9">
        <v>2</v>
      </c>
      <c r="B8" s="261" t="s">
        <v>232</v>
      </c>
      <c r="C8" s="259" t="s">
        <v>196</v>
      </c>
      <c r="D8" s="259"/>
      <c r="E8" s="259"/>
      <c r="F8" s="260"/>
      <c r="G8" s="286" t="s">
        <v>115</v>
      </c>
      <c r="H8" s="79" t="s">
        <v>8</v>
      </c>
      <c r="I8" s="94">
        <v>2014</v>
      </c>
      <c r="J8" s="94">
        <v>7</v>
      </c>
      <c r="K8" s="80"/>
      <c r="L8" s="94" t="s">
        <v>14</v>
      </c>
      <c r="M8" s="95">
        <f>(3-J8)*-1</f>
        <v>4</v>
      </c>
      <c r="N8" s="69"/>
      <c r="O8" s="62">
        <v>4</v>
      </c>
      <c r="P8" s="28"/>
      <c r="Q8" s="41">
        <f>(O8-$J$8)</f>
        <v>-3</v>
      </c>
      <c r="R8" s="41"/>
      <c r="S8" s="41">
        <f>Q8*-1</f>
        <v>3</v>
      </c>
      <c r="T8" s="41"/>
      <c r="U8" s="3" t="s">
        <v>72</v>
      </c>
      <c r="V8" s="16" t="s">
        <v>99</v>
      </c>
      <c r="W8" s="11">
        <f t="shared" si="0"/>
        <v>0</v>
      </c>
      <c r="X8" s="1">
        <f t="shared" si="1"/>
        <v>0</v>
      </c>
      <c r="Y8" s="1">
        <f t="shared" si="2"/>
        <v>0</v>
      </c>
      <c r="Z8" s="1">
        <f t="shared" si="3"/>
        <v>1</v>
      </c>
      <c r="AA8" s="1">
        <f t="shared" si="4"/>
        <v>0</v>
      </c>
      <c r="AB8" s="1">
        <f t="shared" si="5"/>
        <v>0</v>
      </c>
      <c r="AC8" s="1">
        <f t="shared" si="6"/>
        <v>0</v>
      </c>
      <c r="AD8" s="1">
        <f t="shared" si="7"/>
        <v>0</v>
      </c>
      <c r="AE8" s="1">
        <f t="shared" si="8"/>
        <v>0</v>
      </c>
      <c r="AF8" s="1">
        <f t="shared" si="9"/>
        <v>0</v>
      </c>
      <c r="AG8" s="1">
        <f t="shared" si="10"/>
        <v>0</v>
      </c>
      <c r="AH8" s="1">
        <f t="shared" si="11"/>
        <v>0</v>
      </c>
      <c r="AI8" s="55"/>
      <c r="AJ8" s="62" t="s">
        <v>195</v>
      </c>
      <c r="AK8" s="28"/>
      <c r="AL8" s="66" t="s">
        <v>195</v>
      </c>
      <c r="AM8" s="66"/>
      <c r="AN8" s="66" t="s">
        <v>195</v>
      </c>
      <c r="AO8" s="66"/>
      <c r="AP8" s="57" t="s">
        <v>195</v>
      </c>
      <c r="AQ8" s="18" t="s">
        <v>195</v>
      </c>
      <c r="AR8" s="11">
        <f t="shared" si="12"/>
        <v>0</v>
      </c>
      <c r="AS8" s="1">
        <f t="shared" si="13"/>
        <v>0</v>
      </c>
      <c r="AT8" s="1">
        <f t="shared" si="14"/>
        <v>0</v>
      </c>
      <c r="AU8" s="1">
        <f t="shared" si="15"/>
        <v>0</v>
      </c>
      <c r="AV8" s="1">
        <f t="shared" si="16"/>
        <v>0</v>
      </c>
      <c r="AW8" s="1">
        <f t="shared" si="17"/>
        <v>0</v>
      </c>
      <c r="AX8" s="1">
        <f t="shared" si="18"/>
        <v>0</v>
      </c>
      <c r="AY8" s="1">
        <f t="shared" si="19"/>
        <v>0</v>
      </c>
      <c r="AZ8" s="1">
        <f t="shared" si="20"/>
        <v>0</v>
      </c>
      <c r="BA8" s="1">
        <f t="shared" si="21"/>
        <v>0</v>
      </c>
      <c r="BB8" s="1">
        <f t="shared" si="22"/>
        <v>0</v>
      </c>
      <c r="BC8" s="1">
        <f t="shared" si="23"/>
        <v>1</v>
      </c>
      <c r="BD8" s="1">
        <f t="shared" si="24"/>
        <v>0</v>
      </c>
    </row>
    <row r="9" spans="1:56" ht="60" x14ac:dyDescent="0.25">
      <c r="A9" s="9">
        <v>3</v>
      </c>
      <c r="B9" s="262"/>
      <c r="C9" s="259" t="s">
        <v>203</v>
      </c>
      <c r="D9" s="259"/>
      <c r="E9" s="259"/>
      <c r="F9" s="260"/>
      <c r="G9" s="288"/>
      <c r="H9" s="79" t="s">
        <v>8</v>
      </c>
      <c r="I9" s="94">
        <v>2014</v>
      </c>
      <c r="J9" s="94">
        <v>1</v>
      </c>
      <c r="K9" s="80"/>
      <c r="L9" s="94" t="s">
        <v>14</v>
      </c>
      <c r="M9" s="95">
        <v>0</v>
      </c>
      <c r="N9" s="69"/>
      <c r="O9" s="62">
        <v>3</v>
      </c>
      <c r="P9" s="28"/>
      <c r="Q9" s="2">
        <f>(O9-$J$9)</f>
        <v>2</v>
      </c>
      <c r="R9" s="2"/>
      <c r="S9" s="2">
        <f>Q9*-1</f>
        <v>-2</v>
      </c>
      <c r="T9" s="2"/>
      <c r="U9" s="2" t="s">
        <v>77</v>
      </c>
      <c r="V9" s="21" t="s">
        <v>100</v>
      </c>
      <c r="W9" s="11">
        <f t="shared" si="0"/>
        <v>0</v>
      </c>
      <c r="X9" s="1">
        <f t="shared" si="1"/>
        <v>0</v>
      </c>
      <c r="Y9" s="1">
        <f t="shared" si="2"/>
        <v>0</v>
      </c>
      <c r="Z9" s="1">
        <f t="shared" si="3"/>
        <v>0</v>
      </c>
      <c r="AA9" s="1">
        <f t="shared" si="4"/>
        <v>1</v>
      </c>
      <c r="AB9" s="1">
        <f t="shared" si="5"/>
        <v>0</v>
      </c>
      <c r="AC9" s="1">
        <f t="shared" si="6"/>
        <v>0</v>
      </c>
      <c r="AD9" s="1">
        <f t="shared" si="7"/>
        <v>0</v>
      </c>
      <c r="AE9" s="1">
        <f t="shared" si="8"/>
        <v>0</v>
      </c>
      <c r="AF9" s="1">
        <f t="shared" si="9"/>
        <v>0</v>
      </c>
      <c r="AG9" s="1">
        <f t="shared" si="10"/>
        <v>0</v>
      </c>
      <c r="AH9" s="1">
        <f t="shared" si="11"/>
        <v>0</v>
      </c>
      <c r="AI9" s="55"/>
      <c r="AJ9" s="62" t="s">
        <v>195</v>
      </c>
      <c r="AK9" s="28"/>
      <c r="AL9" s="66" t="s">
        <v>195</v>
      </c>
      <c r="AM9" s="66"/>
      <c r="AN9" s="66" t="s">
        <v>195</v>
      </c>
      <c r="AO9" s="66"/>
      <c r="AP9" s="66" t="s">
        <v>195</v>
      </c>
      <c r="AQ9" s="67" t="s">
        <v>195</v>
      </c>
      <c r="AR9" s="11">
        <f t="shared" si="12"/>
        <v>0</v>
      </c>
      <c r="AS9" s="1">
        <f t="shared" si="13"/>
        <v>0</v>
      </c>
      <c r="AT9" s="1">
        <f t="shared" si="14"/>
        <v>0</v>
      </c>
      <c r="AU9" s="1">
        <f t="shared" si="15"/>
        <v>0</v>
      </c>
      <c r="AV9" s="1">
        <f t="shared" si="16"/>
        <v>0</v>
      </c>
      <c r="AW9" s="1">
        <f t="shared" si="17"/>
        <v>0</v>
      </c>
      <c r="AX9" s="1">
        <f t="shared" si="18"/>
        <v>0</v>
      </c>
      <c r="AY9" s="1">
        <f t="shared" si="19"/>
        <v>0</v>
      </c>
      <c r="AZ9" s="1">
        <f t="shared" si="20"/>
        <v>0</v>
      </c>
      <c r="BA9" s="1">
        <f t="shared" si="21"/>
        <v>0</v>
      </c>
      <c r="BB9" s="1">
        <f t="shared" si="22"/>
        <v>0</v>
      </c>
      <c r="BC9" s="1">
        <f t="shared" si="23"/>
        <v>1</v>
      </c>
      <c r="BD9" s="1">
        <f t="shared" si="24"/>
        <v>0</v>
      </c>
    </row>
    <row r="10" spans="1:56" ht="44.25" customHeight="1" x14ac:dyDescent="0.25">
      <c r="A10" s="9">
        <v>4</v>
      </c>
      <c r="B10" s="261" t="s">
        <v>235</v>
      </c>
      <c r="C10" s="259" t="s">
        <v>9</v>
      </c>
      <c r="D10" s="259"/>
      <c r="E10" s="259"/>
      <c r="F10" s="260"/>
      <c r="G10" s="286" t="s">
        <v>116</v>
      </c>
      <c r="H10" s="79" t="s">
        <v>6</v>
      </c>
      <c r="I10" s="94">
        <v>2016</v>
      </c>
      <c r="J10" s="94">
        <v>3</v>
      </c>
      <c r="K10" s="80"/>
      <c r="L10" s="94">
        <v>1</v>
      </c>
      <c r="M10" s="95">
        <f>J10-L10</f>
        <v>2</v>
      </c>
      <c r="N10" s="69"/>
      <c r="O10" s="62" t="s">
        <v>195</v>
      </c>
      <c r="P10" s="28"/>
      <c r="Q10" s="104" t="s">
        <v>195</v>
      </c>
      <c r="R10" s="104"/>
      <c r="S10" s="104" t="s">
        <v>195</v>
      </c>
      <c r="T10" s="104"/>
      <c r="U10" s="104" t="s">
        <v>195</v>
      </c>
      <c r="V10" s="18" t="s">
        <v>195</v>
      </c>
      <c r="W10" s="11">
        <f t="shared" si="0"/>
        <v>0</v>
      </c>
      <c r="X10" s="1">
        <f t="shared" si="1"/>
        <v>0</v>
      </c>
      <c r="Y10" s="1">
        <f t="shared" si="2"/>
        <v>0</v>
      </c>
      <c r="Z10" s="1">
        <f t="shared" si="3"/>
        <v>0</v>
      </c>
      <c r="AA10" s="1">
        <f t="shared" si="4"/>
        <v>0</v>
      </c>
      <c r="AB10" s="1">
        <f t="shared" si="5"/>
        <v>0</v>
      </c>
      <c r="AC10" s="1">
        <f t="shared" si="6"/>
        <v>0</v>
      </c>
      <c r="AD10" s="1">
        <f t="shared" si="7"/>
        <v>0</v>
      </c>
      <c r="AE10" s="1">
        <f t="shared" si="8"/>
        <v>0</v>
      </c>
      <c r="AF10" s="1">
        <f t="shared" si="9"/>
        <v>0</v>
      </c>
      <c r="AG10" s="1">
        <f t="shared" si="10"/>
        <v>1</v>
      </c>
      <c r="AH10" s="1">
        <f t="shared" si="11"/>
        <v>0</v>
      </c>
      <c r="AI10" s="55"/>
      <c r="AJ10" s="62">
        <v>3</v>
      </c>
      <c r="AK10" s="28"/>
      <c r="AL10" s="24">
        <f>(AJ10-$J$10)</f>
        <v>0</v>
      </c>
      <c r="AM10" s="26"/>
      <c r="AN10" s="24">
        <f>AL10*-1</f>
        <v>0</v>
      </c>
      <c r="AO10" s="26"/>
      <c r="AP10" s="24" t="s">
        <v>78</v>
      </c>
      <c r="AQ10" s="25" t="s">
        <v>101</v>
      </c>
      <c r="AR10" s="11">
        <f t="shared" si="12"/>
        <v>0</v>
      </c>
      <c r="AS10" s="1">
        <f t="shared" si="13"/>
        <v>0</v>
      </c>
      <c r="AT10" s="1">
        <f t="shared" si="14"/>
        <v>0</v>
      </c>
      <c r="AU10" s="1">
        <f t="shared" si="15"/>
        <v>0</v>
      </c>
      <c r="AV10" s="1">
        <f t="shared" si="16"/>
        <v>0</v>
      </c>
      <c r="AW10" s="1">
        <f t="shared" si="17"/>
        <v>1</v>
      </c>
      <c r="AX10" s="1">
        <f t="shared" si="18"/>
        <v>0</v>
      </c>
      <c r="AY10" s="1">
        <f t="shared" si="19"/>
        <v>0</v>
      </c>
      <c r="AZ10" s="1">
        <f t="shared" si="20"/>
        <v>0</v>
      </c>
      <c r="BA10" s="1">
        <f t="shared" si="21"/>
        <v>0</v>
      </c>
      <c r="BB10" s="1">
        <f t="shared" si="22"/>
        <v>0</v>
      </c>
      <c r="BC10" s="1">
        <f t="shared" si="23"/>
        <v>0</v>
      </c>
      <c r="BD10" s="1">
        <f t="shared" si="24"/>
        <v>0</v>
      </c>
    </row>
    <row r="11" spans="1:56" ht="60" x14ac:dyDescent="0.25">
      <c r="A11" s="9">
        <v>5</v>
      </c>
      <c r="B11" s="262"/>
      <c r="C11" s="259" t="s">
        <v>10</v>
      </c>
      <c r="D11" s="259"/>
      <c r="E11" s="259"/>
      <c r="F11" s="260"/>
      <c r="G11" s="288"/>
      <c r="H11" s="79" t="s">
        <v>6</v>
      </c>
      <c r="I11" s="94">
        <v>2015</v>
      </c>
      <c r="J11" s="94">
        <v>2</v>
      </c>
      <c r="K11" s="80"/>
      <c r="L11" s="94">
        <v>1</v>
      </c>
      <c r="M11" s="95">
        <f>(L11-J11)*-1</f>
        <v>1</v>
      </c>
      <c r="N11" s="69"/>
      <c r="O11" s="62">
        <v>2</v>
      </c>
      <c r="P11" s="28"/>
      <c r="Q11" s="24">
        <f>(O11-$J$11)</f>
        <v>0</v>
      </c>
      <c r="R11" s="24"/>
      <c r="S11" s="24">
        <f>Q11*-1</f>
        <v>0</v>
      </c>
      <c r="T11" s="24"/>
      <c r="U11" s="24" t="s">
        <v>78</v>
      </c>
      <c r="V11" s="25" t="s">
        <v>101</v>
      </c>
      <c r="W11" s="11">
        <f t="shared" si="0"/>
        <v>0</v>
      </c>
      <c r="X11" s="1">
        <f t="shared" si="1"/>
        <v>0</v>
      </c>
      <c r="Y11" s="1">
        <f t="shared" si="2"/>
        <v>0</v>
      </c>
      <c r="Z11" s="1">
        <f t="shared" si="3"/>
        <v>0</v>
      </c>
      <c r="AA11" s="1">
        <f t="shared" si="4"/>
        <v>0</v>
      </c>
      <c r="AB11" s="1">
        <f t="shared" si="5"/>
        <v>0</v>
      </c>
      <c r="AC11" s="1">
        <f t="shared" si="6"/>
        <v>1</v>
      </c>
      <c r="AD11" s="1">
        <f t="shared" si="7"/>
        <v>0</v>
      </c>
      <c r="AE11" s="1">
        <f t="shared" si="8"/>
        <v>0</v>
      </c>
      <c r="AF11" s="1">
        <f t="shared" si="9"/>
        <v>0</v>
      </c>
      <c r="AG11" s="1">
        <f t="shared" si="10"/>
        <v>0</v>
      </c>
      <c r="AH11" s="1">
        <f t="shared" si="11"/>
        <v>0</v>
      </c>
      <c r="AI11" s="55"/>
      <c r="AJ11" s="62">
        <v>2</v>
      </c>
      <c r="AK11" s="28"/>
      <c r="AL11" s="24">
        <f>(AJ11-$J$11)</f>
        <v>0</v>
      </c>
      <c r="AM11" s="24"/>
      <c r="AN11" s="24">
        <f>AL11*-1</f>
        <v>0</v>
      </c>
      <c r="AO11" s="24"/>
      <c r="AP11" s="24" t="s">
        <v>78</v>
      </c>
      <c r="AQ11" s="25" t="s">
        <v>101</v>
      </c>
      <c r="AR11" s="11">
        <f t="shared" si="12"/>
        <v>0</v>
      </c>
      <c r="AS11" s="1">
        <f t="shared" si="13"/>
        <v>0</v>
      </c>
      <c r="AT11" s="1">
        <f t="shared" si="14"/>
        <v>0</v>
      </c>
      <c r="AU11" s="1">
        <f t="shared" si="15"/>
        <v>0</v>
      </c>
      <c r="AV11" s="1">
        <f t="shared" si="16"/>
        <v>0</v>
      </c>
      <c r="AW11" s="1">
        <f t="shared" si="17"/>
        <v>1</v>
      </c>
      <c r="AX11" s="1">
        <f t="shared" si="18"/>
        <v>0</v>
      </c>
      <c r="AY11" s="1">
        <f t="shared" si="19"/>
        <v>0</v>
      </c>
      <c r="AZ11" s="1">
        <f t="shared" si="20"/>
        <v>0</v>
      </c>
      <c r="BA11" s="1">
        <f t="shared" si="21"/>
        <v>0</v>
      </c>
      <c r="BB11" s="1">
        <f t="shared" si="22"/>
        <v>0</v>
      </c>
      <c r="BC11" s="1">
        <f t="shared" si="23"/>
        <v>0</v>
      </c>
      <c r="BD11" s="1">
        <f t="shared" si="24"/>
        <v>0</v>
      </c>
    </row>
    <row r="12" spans="1:56" ht="60" customHeight="1" x14ac:dyDescent="0.25">
      <c r="A12" s="9">
        <v>6</v>
      </c>
      <c r="B12" s="261" t="s">
        <v>233</v>
      </c>
      <c r="C12" s="259" t="s">
        <v>197</v>
      </c>
      <c r="D12" s="259"/>
      <c r="E12" s="310" t="s">
        <v>15</v>
      </c>
      <c r="F12" s="311"/>
      <c r="G12" s="286" t="s">
        <v>117</v>
      </c>
      <c r="H12" s="79" t="s">
        <v>6</v>
      </c>
      <c r="I12" s="94">
        <v>2015</v>
      </c>
      <c r="J12" s="94">
        <v>4</v>
      </c>
      <c r="K12" s="80"/>
      <c r="L12" s="94">
        <v>1</v>
      </c>
      <c r="M12" s="95">
        <f>(L12-J12)*-1</f>
        <v>3</v>
      </c>
      <c r="N12" s="69"/>
      <c r="O12" s="62">
        <v>4</v>
      </c>
      <c r="P12" s="28"/>
      <c r="Q12" s="24">
        <f>(O12-$J$12)</f>
        <v>0</v>
      </c>
      <c r="R12" s="24"/>
      <c r="S12" s="24">
        <f>Q12*-1</f>
        <v>0</v>
      </c>
      <c r="T12" s="24"/>
      <c r="U12" s="24" t="s">
        <v>78</v>
      </c>
      <c r="V12" s="25" t="s">
        <v>101</v>
      </c>
      <c r="W12" s="11">
        <f t="shared" si="0"/>
        <v>0</v>
      </c>
      <c r="X12" s="1">
        <f t="shared" si="1"/>
        <v>0</v>
      </c>
      <c r="Y12" s="1">
        <f t="shared" si="2"/>
        <v>0</v>
      </c>
      <c r="Z12" s="1">
        <f t="shared" si="3"/>
        <v>0</v>
      </c>
      <c r="AA12" s="1">
        <f t="shared" si="4"/>
        <v>0</v>
      </c>
      <c r="AB12" s="1">
        <f t="shared" si="5"/>
        <v>0</v>
      </c>
      <c r="AC12" s="1">
        <f t="shared" si="6"/>
        <v>1</v>
      </c>
      <c r="AD12" s="1">
        <f t="shared" si="7"/>
        <v>0</v>
      </c>
      <c r="AE12" s="1">
        <f t="shared" si="8"/>
        <v>0</v>
      </c>
      <c r="AF12" s="1">
        <f t="shared" si="9"/>
        <v>0</v>
      </c>
      <c r="AG12" s="1">
        <f t="shared" si="10"/>
        <v>0</v>
      </c>
      <c r="AH12" s="1">
        <f t="shared" si="11"/>
        <v>0</v>
      </c>
      <c r="AI12" s="55"/>
      <c r="AJ12" s="62">
        <v>4</v>
      </c>
      <c r="AK12" s="28"/>
      <c r="AL12" s="24">
        <f>(AJ12-$J$12)</f>
        <v>0</v>
      </c>
      <c r="AM12" s="24"/>
      <c r="AN12" s="24">
        <f>AL12*-1</f>
        <v>0</v>
      </c>
      <c r="AO12" s="24"/>
      <c r="AP12" s="24" t="s">
        <v>78</v>
      </c>
      <c r="AQ12" s="25" t="s">
        <v>101</v>
      </c>
      <c r="AR12" s="11">
        <f t="shared" si="12"/>
        <v>0</v>
      </c>
      <c r="AS12" s="1">
        <f t="shared" si="13"/>
        <v>0</v>
      </c>
      <c r="AT12" s="1">
        <f t="shared" si="14"/>
        <v>0</v>
      </c>
      <c r="AU12" s="1">
        <f t="shared" si="15"/>
        <v>0</v>
      </c>
      <c r="AV12" s="1">
        <f t="shared" si="16"/>
        <v>0</v>
      </c>
      <c r="AW12" s="1">
        <f t="shared" si="17"/>
        <v>1</v>
      </c>
      <c r="AX12" s="1">
        <f t="shared" si="18"/>
        <v>0</v>
      </c>
      <c r="AY12" s="1">
        <f t="shared" si="19"/>
        <v>0</v>
      </c>
      <c r="AZ12" s="1">
        <f t="shared" si="20"/>
        <v>0</v>
      </c>
      <c r="BA12" s="1">
        <f t="shared" si="21"/>
        <v>0</v>
      </c>
      <c r="BB12" s="1">
        <f t="shared" si="22"/>
        <v>0</v>
      </c>
      <c r="BC12" s="1">
        <f t="shared" si="23"/>
        <v>0</v>
      </c>
      <c r="BD12" s="1">
        <f t="shared" si="24"/>
        <v>0</v>
      </c>
    </row>
    <row r="13" spans="1:56" ht="60" x14ac:dyDescent="0.25">
      <c r="A13" s="9">
        <v>7</v>
      </c>
      <c r="B13" s="263"/>
      <c r="C13" s="259"/>
      <c r="D13" s="259"/>
      <c r="E13" s="310" t="s">
        <v>16</v>
      </c>
      <c r="F13" s="311"/>
      <c r="G13" s="287"/>
      <c r="H13" s="79" t="s">
        <v>6</v>
      </c>
      <c r="I13" s="94">
        <v>2015</v>
      </c>
      <c r="J13" s="94">
        <v>1</v>
      </c>
      <c r="K13" s="80"/>
      <c r="L13" s="94">
        <v>1</v>
      </c>
      <c r="M13" s="95">
        <f>(L13-J13)*-1</f>
        <v>0</v>
      </c>
      <c r="N13" s="69"/>
      <c r="O13" s="62">
        <v>1</v>
      </c>
      <c r="P13" s="28"/>
      <c r="Q13" s="24">
        <f>(O13-$J$13)</f>
        <v>0</v>
      </c>
      <c r="R13" s="24"/>
      <c r="S13" s="24">
        <f>Q13*-1</f>
        <v>0</v>
      </c>
      <c r="T13" s="24"/>
      <c r="U13" s="24" t="s">
        <v>78</v>
      </c>
      <c r="V13" s="101" t="s">
        <v>189</v>
      </c>
      <c r="W13" s="11">
        <f t="shared" si="0"/>
        <v>0</v>
      </c>
      <c r="X13" s="1">
        <f t="shared" si="1"/>
        <v>0</v>
      </c>
      <c r="Y13" s="1">
        <f t="shared" si="2"/>
        <v>1</v>
      </c>
      <c r="Z13" s="1">
        <f t="shared" si="3"/>
        <v>0</v>
      </c>
      <c r="AA13" s="1">
        <f t="shared" si="4"/>
        <v>0</v>
      </c>
      <c r="AB13" s="1">
        <f t="shared" si="5"/>
        <v>0</v>
      </c>
      <c r="AC13" s="1">
        <f t="shared" si="6"/>
        <v>0</v>
      </c>
      <c r="AD13" s="1">
        <f t="shared" si="7"/>
        <v>0</v>
      </c>
      <c r="AE13" s="1">
        <f t="shared" si="8"/>
        <v>0</v>
      </c>
      <c r="AF13" s="1">
        <f t="shared" si="9"/>
        <v>0</v>
      </c>
      <c r="AG13" s="1">
        <f t="shared" si="10"/>
        <v>0</v>
      </c>
      <c r="AH13" s="1">
        <f t="shared" si="11"/>
        <v>0</v>
      </c>
      <c r="AI13" s="55"/>
      <c r="AJ13" s="62">
        <v>2</v>
      </c>
      <c r="AK13" s="28"/>
      <c r="AL13" s="2">
        <f>(AJ13-$J$13)</f>
        <v>1</v>
      </c>
      <c r="AM13" s="2"/>
      <c r="AN13" s="2">
        <f>AL13*-1</f>
        <v>-1</v>
      </c>
      <c r="AO13" s="2"/>
      <c r="AP13" s="2" t="s">
        <v>77</v>
      </c>
      <c r="AQ13" s="17" t="s">
        <v>103</v>
      </c>
      <c r="AR13" s="11">
        <f t="shared" si="12"/>
        <v>0</v>
      </c>
      <c r="AS13" s="1">
        <f t="shared" si="13"/>
        <v>0</v>
      </c>
      <c r="AT13" s="1">
        <f t="shared" si="14"/>
        <v>0</v>
      </c>
      <c r="AU13" s="1">
        <f t="shared" si="15"/>
        <v>0</v>
      </c>
      <c r="AV13" s="1">
        <f t="shared" si="16"/>
        <v>0</v>
      </c>
      <c r="AW13" s="1">
        <f t="shared" si="17"/>
        <v>0</v>
      </c>
      <c r="AX13" s="1">
        <f t="shared" si="18"/>
        <v>0</v>
      </c>
      <c r="AY13" s="1">
        <f t="shared" si="19"/>
        <v>0</v>
      </c>
      <c r="AZ13" s="1">
        <f t="shared" si="20"/>
        <v>1</v>
      </c>
      <c r="BA13" s="1">
        <f t="shared" si="21"/>
        <v>0</v>
      </c>
      <c r="BB13" s="1">
        <f t="shared" si="22"/>
        <v>0</v>
      </c>
      <c r="BC13" s="1">
        <f t="shared" si="23"/>
        <v>0</v>
      </c>
      <c r="BD13" s="1">
        <f t="shared" si="24"/>
        <v>0</v>
      </c>
    </row>
    <row r="14" spans="1:56" ht="60" x14ac:dyDescent="0.25">
      <c r="A14" s="9">
        <v>8</v>
      </c>
      <c r="B14" s="262"/>
      <c r="C14" s="259"/>
      <c r="D14" s="259"/>
      <c r="E14" s="310" t="s">
        <v>17</v>
      </c>
      <c r="F14" s="311"/>
      <c r="G14" s="288"/>
      <c r="H14" s="79" t="s">
        <v>6</v>
      </c>
      <c r="I14" s="94">
        <v>2015</v>
      </c>
      <c r="J14" s="94">
        <v>4</v>
      </c>
      <c r="K14" s="80"/>
      <c r="L14" s="94">
        <v>1</v>
      </c>
      <c r="M14" s="95">
        <f>(L14-J14)*-1</f>
        <v>3</v>
      </c>
      <c r="N14" s="69"/>
      <c r="O14" s="62">
        <v>4</v>
      </c>
      <c r="P14" s="28"/>
      <c r="Q14" s="24">
        <f>(O14-$J$14)</f>
        <v>0</v>
      </c>
      <c r="R14" s="24"/>
      <c r="S14" s="24">
        <f>Q14*-1</f>
        <v>0</v>
      </c>
      <c r="T14" s="24"/>
      <c r="U14" s="24" t="s">
        <v>78</v>
      </c>
      <c r="V14" s="25" t="s">
        <v>101</v>
      </c>
      <c r="W14" s="11">
        <f t="shared" si="0"/>
        <v>0</v>
      </c>
      <c r="X14" s="1">
        <f t="shared" si="1"/>
        <v>0</v>
      </c>
      <c r="Y14" s="1">
        <f t="shared" si="2"/>
        <v>0</v>
      </c>
      <c r="Z14" s="1">
        <f t="shared" si="3"/>
        <v>0</v>
      </c>
      <c r="AA14" s="1">
        <f t="shared" si="4"/>
        <v>0</v>
      </c>
      <c r="AB14" s="1">
        <f t="shared" si="5"/>
        <v>0</v>
      </c>
      <c r="AC14" s="1">
        <f t="shared" si="6"/>
        <v>1</v>
      </c>
      <c r="AD14" s="1">
        <f t="shared" si="7"/>
        <v>0</v>
      </c>
      <c r="AE14" s="1">
        <f t="shared" si="8"/>
        <v>0</v>
      </c>
      <c r="AF14" s="1">
        <f t="shared" si="9"/>
        <v>0</v>
      </c>
      <c r="AG14" s="1">
        <f t="shared" si="10"/>
        <v>0</v>
      </c>
      <c r="AH14" s="1">
        <f t="shared" si="11"/>
        <v>0</v>
      </c>
      <c r="AI14" s="55"/>
      <c r="AJ14" s="62">
        <v>4</v>
      </c>
      <c r="AK14" s="28"/>
      <c r="AL14" s="24">
        <f>(AJ14-$J$14)</f>
        <v>0</v>
      </c>
      <c r="AM14" s="24"/>
      <c r="AN14" s="24">
        <f>AL14*-1</f>
        <v>0</v>
      </c>
      <c r="AO14" s="24"/>
      <c r="AP14" s="24" t="s">
        <v>78</v>
      </c>
      <c r="AQ14" s="25" t="s">
        <v>101</v>
      </c>
      <c r="AR14" s="11">
        <f t="shared" si="12"/>
        <v>0</v>
      </c>
      <c r="AS14" s="1">
        <f t="shared" si="13"/>
        <v>0</v>
      </c>
      <c r="AT14" s="1">
        <f t="shared" si="14"/>
        <v>0</v>
      </c>
      <c r="AU14" s="1">
        <f t="shared" si="15"/>
        <v>0</v>
      </c>
      <c r="AV14" s="1">
        <f t="shared" si="16"/>
        <v>0</v>
      </c>
      <c r="AW14" s="1">
        <f t="shared" si="17"/>
        <v>1</v>
      </c>
      <c r="AX14" s="1">
        <f t="shared" si="18"/>
        <v>0</v>
      </c>
      <c r="AY14" s="1">
        <f t="shared" si="19"/>
        <v>0</v>
      </c>
      <c r="AZ14" s="1">
        <f t="shared" si="20"/>
        <v>0</v>
      </c>
      <c r="BA14" s="1">
        <f t="shared" si="21"/>
        <v>0</v>
      </c>
      <c r="BB14" s="1">
        <f t="shared" si="22"/>
        <v>0</v>
      </c>
      <c r="BC14" s="1">
        <f t="shared" si="23"/>
        <v>0</v>
      </c>
      <c r="BD14" s="1">
        <f t="shared" si="24"/>
        <v>0</v>
      </c>
    </row>
    <row r="15" spans="1:56" ht="60" x14ac:dyDescent="0.25">
      <c r="A15" s="9">
        <v>9</v>
      </c>
      <c r="B15" s="123" t="s">
        <v>234</v>
      </c>
      <c r="C15" s="259" t="s">
        <v>133</v>
      </c>
      <c r="D15" s="259"/>
      <c r="E15" s="259"/>
      <c r="F15" s="260"/>
      <c r="G15" s="81" t="s">
        <v>115</v>
      </c>
      <c r="H15" s="79" t="s">
        <v>8</v>
      </c>
      <c r="I15" s="94">
        <v>2014</v>
      </c>
      <c r="J15" s="94">
        <v>2.04</v>
      </c>
      <c r="K15" s="80"/>
      <c r="L15" s="94">
        <f>J15*2</f>
        <v>4.08</v>
      </c>
      <c r="M15" s="95">
        <f>L15-J15</f>
        <v>2.04</v>
      </c>
      <c r="N15" s="69"/>
      <c r="O15" s="62">
        <v>2.56</v>
      </c>
      <c r="P15" s="28"/>
      <c r="Q15" s="100">
        <f>(O15-$J$15)</f>
        <v>0.52</v>
      </c>
      <c r="R15" s="100"/>
      <c r="S15" s="56">
        <f>(O15-$J$15)/($L$15-$J$15)</f>
        <v>0.25490196078431371</v>
      </c>
      <c r="T15" s="102"/>
      <c r="U15" s="3" t="s">
        <v>72</v>
      </c>
      <c r="V15" s="16" t="s">
        <v>99</v>
      </c>
      <c r="W15" s="11">
        <f t="shared" si="0"/>
        <v>0</v>
      </c>
      <c r="X15" s="1">
        <f t="shared" si="1"/>
        <v>0</v>
      </c>
      <c r="Y15" s="1">
        <f t="shared" si="2"/>
        <v>0</v>
      </c>
      <c r="Z15" s="1">
        <f t="shared" si="3"/>
        <v>1</v>
      </c>
      <c r="AA15" s="1">
        <f t="shared" si="4"/>
        <v>0</v>
      </c>
      <c r="AB15" s="1">
        <f t="shared" si="5"/>
        <v>0</v>
      </c>
      <c r="AC15" s="1">
        <f t="shared" si="6"/>
        <v>0</v>
      </c>
      <c r="AD15" s="1">
        <f t="shared" si="7"/>
        <v>0</v>
      </c>
      <c r="AE15" s="1">
        <f t="shared" si="8"/>
        <v>0</v>
      </c>
      <c r="AF15" s="1">
        <f t="shared" si="9"/>
        <v>0</v>
      </c>
      <c r="AG15" s="1">
        <f t="shared" si="10"/>
        <v>0</v>
      </c>
      <c r="AH15" s="1">
        <f t="shared" si="11"/>
        <v>0</v>
      </c>
      <c r="AI15" s="55"/>
      <c r="AJ15" s="62" t="s">
        <v>195</v>
      </c>
      <c r="AK15" s="28"/>
      <c r="AL15" s="66" t="s">
        <v>195</v>
      </c>
      <c r="AM15" s="104"/>
      <c r="AN15" s="66" t="s">
        <v>195</v>
      </c>
      <c r="AO15" s="106"/>
      <c r="AP15" s="66" t="s">
        <v>195</v>
      </c>
      <c r="AQ15" s="67" t="s">
        <v>195</v>
      </c>
      <c r="AR15" s="11">
        <f t="shared" si="12"/>
        <v>0</v>
      </c>
      <c r="AS15" s="1">
        <f t="shared" si="13"/>
        <v>0</v>
      </c>
      <c r="AT15" s="1">
        <f t="shared" si="14"/>
        <v>0</v>
      </c>
      <c r="AU15" s="1">
        <f t="shared" si="15"/>
        <v>0</v>
      </c>
      <c r="AV15" s="1">
        <f t="shared" si="16"/>
        <v>0</v>
      </c>
      <c r="AW15" s="1">
        <f t="shared" si="17"/>
        <v>0</v>
      </c>
      <c r="AX15" s="1">
        <f t="shared" si="18"/>
        <v>0</v>
      </c>
      <c r="AY15" s="1">
        <f t="shared" si="19"/>
        <v>0</v>
      </c>
      <c r="AZ15" s="1">
        <f t="shared" si="20"/>
        <v>0</v>
      </c>
      <c r="BA15" s="1">
        <f t="shared" si="21"/>
        <v>0</v>
      </c>
      <c r="BB15" s="1">
        <f t="shared" si="22"/>
        <v>0</v>
      </c>
      <c r="BC15" s="1">
        <f t="shared" si="23"/>
        <v>1</v>
      </c>
      <c r="BD15" s="1">
        <f t="shared" si="24"/>
        <v>0</v>
      </c>
    </row>
    <row r="16" spans="1:56" ht="60" x14ac:dyDescent="0.25">
      <c r="A16" s="9">
        <v>10</v>
      </c>
      <c r="B16" s="261" t="s">
        <v>236</v>
      </c>
      <c r="C16" s="283" t="s">
        <v>288</v>
      </c>
      <c r="D16" s="299"/>
      <c r="E16" s="299"/>
      <c r="F16" s="284"/>
      <c r="G16" s="286" t="s">
        <v>115</v>
      </c>
      <c r="H16" s="82" t="s">
        <v>6</v>
      </c>
      <c r="I16" s="94">
        <v>2016</v>
      </c>
      <c r="J16" s="98">
        <f>AVERAGE(J17:J20)</f>
        <v>6.5249999999999995</v>
      </c>
      <c r="K16" s="94"/>
      <c r="L16" s="94" t="s">
        <v>291</v>
      </c>
      <c r="M16" s="95" t="s">
        <v>292</v>
      </c>
      <c r="N16" s="69"/>
      <c r="O16" s="61" t="s">
        <v>195</v>
      </c>
      <c r="P16" s="28"/>
      <c r="Q16" s="1" t="s">
        <v>195</v>
      </c>
      <c r="S16" s="1" t="s">
        <v>195</v>
      </c>
      <c r="U16" s="1" t="s">
        <v>195</v>
      </c>
      <c r="V16" s="19" t="s">
        <v>195</v>
      </c>
      <c r="W16" s="11">
        <f t="shared" si="0"/>
        <v>0</v>
      </c>
      <c r="X16" s="1">
        <f t="shared" si="1"/>
        <v>0</v>
      </c>
      <c r="Y16" s="1">
        <f t="shared" si="2"/>
        <v>0</v>
      </c>
      <c r="Z16" s="1">
        <f t="shared" si="3"/>
        <v>0</v>
      </c>
      <c r="AA16" s="1">
        <f t="shared" si="4"/>
        <v>0</v>
      </c>
      <c r="AB16" s="1">
        <f t="shared" si="5"/>
        <v>0</v>
      </c>
      <c r="AC16" s="1">
        <f t="shared" si="6"/>
        <v>0</v>
      </c>
      <c r="AD16" s="1">
        <f t="shared" si="7"/>
        <v>0</v>
      </c>
      <c r="AE16" s="1">
        <f t="shared" si="8"/>
        <v>0</v>
      </c>
      <c r="AF16" s="1">
        <f t="shared" si="9"/>
        <v>0</v>
      </c>
      <c r="AG16" s="1">
        <f t="shared" si="10"/>
        <v>1</v>
      </c>
      <c r="AH16" s="1">
        <f t="shared" si="11"/>
        <v>0</v>
      </c>
      <c r="AI16" s="55"/>
      <c r="AJ16" s="61">
        <f>AVERAGE(AJ17:AJ20)</f>
        <v>5.3550000000000004</v>
      </c>
      <c r="AK16" s="28"/>
      <c r="AL16" s="107">
        <f>AJ16-J16</f>
        <v>-1.169999999999999</v>
      </c>
      <c r="AM16" s="103"/>
      <c r="AN16" s="103" t="s">
        <v>195</v>
      </c>
      <c r="AO16" s="103"/>
      <c r="AP16" s="3" t="s">
        <v>72</v>
      </c>
      <c r="AQ16" s="101" t="s">
        <v>102</v>
      </c>
      <c r="AR16" s="11">
        <f t="shared" si="12"/>
        <v>0</v>
      </c>
      <c r="AS16" s="1">
        <f t="shared" si="13"/>
        <v>1</v>
      </c>
      <c r="AT16" s="1">
        <f t="shared" si="14"/>
        <v>0</v>
      </c>
      <c r="AU16" s="1">
        <f t="shared" si="15"/>
        <v>0</v>
      </c>
      <c r="AV16" s="1">
        <f t="shared" si="16"/>
        <v>0</v>
      </c>
      <c r="AW16" s="1">
        <f t="shared" si="17"/>
        <v>0</v>
      </c>
      <c r="AX16" s="1">
        <f t="shared" si="18"/>
        <v>0</v>
      </c>
      <c r="AY16" s="1">
        <f t="shared" si="19"/>
        <v>0</v>
      </c>
      <c r="AZ16" s="1">
        <f t="shared" si="20"/>
        <v>0</v>
      </c>
      <c r="BA16" s="1">
        <f t="shared" si="21"/>
        <v>0</v>
      </c>
      <c r="BB16" s="1">
        <f t="shared" si="22"/>
        <v>0</v>
      </c>
      <c r="BC16" s="1">
        <f t="shared" si="23"/>
        <v>0</v>
      </c>
      <c r="BD16" s="1">
        <f t="shared" si="24"/>
        <v>0</v>
      </c>
    </row>
    <row r="17" spans="1:56" ht="28.5" customHeight="1" x14ac:dyDescent="0.25">
      <c r="A17" s="9"/>
      <c r="B17" s="263"/>
      <c r="C17" s="255"/>
      <c r="D17" s="300"/>
      <c r="E17" s="300"/>
      <c r="F17" s="301"/>
      <c r="G17" s="287"/>
      <c r="H17" s="78"/>
      <c r="I17" s="94" t="s">
        <v>217</v>
      </c>
      <c r="J17" s="94">
        <v>7.12</v>
      </c>
      <c r="K17" s="94"/>
      <c r="L17" s="94"/>
      <c r="M17" s="95"/>
      <c r="N17" s="69"/>
      <c r="O17" s="61"/>
      <c r="P17" s="28"/>
      <c r="V17" s="19"/>
      <c r="W17" s="11"/>
      <c r="AI17" s="55"/>
      <c r="AJ17" s="61">
        <v>5.36</v>
      </c>
      <c r="AK17" s="28"/>
      <c r="AQ17" s="19"/>
      <c r="AR17" s="11"/>
    </row>
    <row r="18" spans="1:56" ht="28.5" customHeight="1" x14ac:dyDescent="0.25">
      <c r="A18" s="9"/>
      <c r="B18" s="263"/>
      <c r="C18" s="255"/>
      <c r="D18" s="300"/>
      <c r="E18" s="300"/>
      <c r="F18" s="301"/>
      <c r="G18" s="287"/>
      <c r="H18" s="78"/>
      <c r="I18" s="94" t="s">
        <v>218</v>
      </c>
      <c r="J18" s="94">
        <v>6.93</v>
      </c>
      <c r="K18" s="94"/>
      <c r="L18" s="94"/>
      <c r="M18" s="95"/>
      <c r="N18" s="69"/>
      <c r="O18" s="61"/>
      <c r="P18" s="28"/>
      <c r="V18" s="19"/>
      <c r="W18" s="11"/>
      <c r="AI18" s="55"/>
      <c r="AJ18" s="61">
        <v>6.39</v>
      </c>
      <c r="AK18" s="28"/>
      <c r="AQ18" s="19"/>
      <c r="AR18" s="11"/>
    </row>
    <row r="19" spans="1:56" ht="28.5" customHeight="1" x14ac:dyDescent="0.25">
      <c r="A19" s="9"/>
      <c r="B19" s="263"/>
      <c r="C19" s="255"/>
      <c r="D19" s="300"/>
      <c r="E19" s="300"/>
      <c r="F19" s="301"/>
      <c r="G19" s="287"/>
      <c r="H19" s="78"/>
      <c r="I19" s="94" t="s">
        <v>219</v>
      </c>
      <c r="J19" s="94">
        <v>7.24</v>
      </c>
      <c r="K19" s="94"/>
      <c r="L19" s="94"/>
      <c r="M19" s="95"/>
      <c r="N19" s="69"/>
      <c r="O19" s="61"/>
      <c r="P19" s="28"/>
      <c r="V19" s="19"/>
      <c r="W19" s="11"/>
      <c r="AI19" s="55"/>
      <c r="AJ19" s="61">
        <v>3.77</v>
      </c>
      <c r="AK19" s="28"/>
      <c r="AQ19" s="19"/>
      <c r="AR19" s="11"/>
    </row>
    <row r="20" spans="1:56" ht="28.5" customHeight="1" thickBot="1" x14ac:dyDescent="0.3">
      <c r="A20" s="9"/>
      <c r="B20" s="264"/>
      <c r="C20" s="351"/>
      <c r="D20" s="352"/>
      <c r="E20" s="352"/>
      <c r="F20" s="353"/>
      <c r="G20" s="294"/>
      <c r="H20" s="138"/>
      <c r="I20" s="89" t="s">
        <v>220</v>
      </c>
      <c r="J20" s="89">
        <v>4.8099999999999996</v>
      </c>
      <c r="K20" s="89"/>
      <c r="L20" s="89"/>
      <c r="M20" s="139"/>
      <c r="N20" s="69"/>
      <c r="O20" s="153"/>
      <c r="P20" s="76"/>
      <c r="Q20" s="146"/>
      <c r="R20" s="146"/>
      <c r="S20" s="146"/>
      <c r="T20" s="146"/>
      <c r="U20" s="146"/>
      <c r="V20" s="147"/>
      <c r="W20" s="11"/>
      <c r="AI20" s="55"/>
      <c r="AJ20" s="153">
        <v>5.9</v>
      </c>
      <c r="AK20" s="76"/>
      <c r="AL20" s="146"/>
      <c r="AM20" s="146"/>
      <c r="AN20" s="146"/>
      <c r="AO20" s="146"/>
      <c r="AP20" s="146"/>
      <c r="AQ20" s="147"/>
      <c r="AR20" s="11"/>
    </row>
    <row r="21" spans="1:56" ht="28.5" customHeight="1" thickBot="1" x14ac:dyDescent="0.3">
      <c r="A21" s="9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O21" s="154"/>
      <c r="P21" s="154"/>
      <c r="Q21" s="154"/>
      <c r="R21" s="154"/>
      <c r="S21" s="154"/>
      <c r="T21" s="154"/>
      <c r="U21" s="154"/>
      <c r="V21" s="154"/>
      <c r="AJ21" s="154"/>
      <c r="AK21" s="154"/>
      <c r="AL21" s="154"/>
      <c r="AM21" s="154"/>
      <c r="AN21" s="154"/>
      <c r="AO21" s="154"/>
      <c r="AP21" s="154"/>
      <c r="AQ21" s="154"/>
    </row>
    <row r="22" spans="1:56" ht="60" x14ac:dyDescent="0.25">
      <c r="A22" s="9">
        <v>11</v>
      </c>
      <c r="B22" s="159" t="s">
        <v>237</v>
      </c>
      <c r="C22" s="336" t="s">
        <v>66</v>
      </c>
      <c r="D22" s="337"/>
      <c r="E22" s="337"/>
      <c r="F22" s="338"/>
      <c r="G22" s="132" t="s">
        <v>118</v>
      </c>
      <c r="H22" s="133" t="s">
        <v>8</v>
      </c>
      <c r="I22" s="134">
        <v>2014</v>
      </c>
      <c r="J22" s="136">
        <v>3.4</v>
      </c>
      <c r="K22" s="160"/>
      <c r="L22" s="134">
        <v>0</v>
      </c>
      <c r="M22" s="161">
        <f t="shared" ref="M22:M29" si="25">(L22-J22)*-1</f>
        <v>3.4</v>
      </c>
      <c r="N22" s="69"/>
      <c r="O22" s="148">
        <v>2.6</v>
      </c>
      <c r="P22" s="193"/>
      <c r="Q22" s="142">
        <f>O22-$J$22</f>
        <v>-0.79999999999999982</v>
      </c>
      <c r="R22" s="142"/>
      <c r="S22" s="143">
        <f>(O22-$J$22)/($L$22-$J$22)</f>
        <v>0.23529411764705876</v>
      </c>
      <c r="T22" s="143"/>
      <c r="U22" s="144" t="s">
        <v>72</v>
      </c>
      <c r="V22" s="145" t="s">
        <v>99</v>
      </c>
      <c r="W22" s="11">
        <f t="shared" si="0"/>
        <v>0</v>
      </c>
      <c r="X22" s="1">
        <f t="shared" si="1"/>
        <v>0</v>
      </c>
      <c r="Y22" s="1">
        <f t="shared" si="2"/>
        <v>0</v>
      </c>
      <c r="Z22" s="1">
        <f t="shared" ref="Z22:Z30" si="26">IF(V22="TENDENCIA BIENAL DE ACERCAMIENTO A LA META",1,0)</f>
        <v>1</v>
      </c>
      <c r="AA22" s="1">
        <f t="shared" ref="AA22:AA30" si="27">IF(V22="TENDENCIA BIENAL DENTRO DEL RANGO DE LA META",1,0)</f>
        <v>0</v>
      </c>
      <c r="AB22" s="1">
        <f t="shared" ref="AB22:AB30" si="28">IF(V22="TENDENCIA QUINQUENAL DENTRO DEL RANGO DE LA META",1,0)</f>
        <v>0</v>
      </c>
      <c r="AC22" s="1">
        <f t="shared" ref="AC22:AC30" si="29">IF(V22="TENDENCIA ANUAL SIN MOVIMIENTO A LA META",1,0)</f>
        <v>0</v>
      </c>
      <c r="AD22" s="1">
        <f t="shared" ref="AD22:AD30" si="30">IF(V22="META ANUAL NO CUMPLIDA PERO CON TENDENCIA DE ACERCAMIENTO",1,0)</f>
        <v>0</v>
      </c>
      <c r="AE22" s="1">
        <f t="shared" ref="AE22:AE30" si="31">IF(V22="TENDENCIA ANUAL DE ALEJAMIENTO A LA META",1,0)</f>
        <v>0</v>
      </c>
      <c r="AF22" s="1">
        <f t="shared" ref="AF22:AF30" si="32">IF(V22="META ANUAL NO CUMPLIDA",1,0)</f>
        <v>0</v>
      </c>
      <c r="AG22" s="1">
        <f t="shared" ref="AG22:AG30" si="33">IF(V22="NA",1,0)</f>
        <v>0</v>
      </c>
      <c r="AH22" s="1">
        <f t="shared" ref="AH22:AH30" si="34">IF(V22="ND",1,0)</f>
        <v>0</v>
      </c>
      <c r="AI22" s="55"/>
      <c r="AJ22" s="148" t="s">
        <v>195</v>
      </c>
      <c r="AK22" s="193"/>
      <c r="AL22" s="149" t="s">
        <v>195</v>
      </c>
      <c r="AM22" s="149"/>
      <c r="AN22" s="150" t="s">
        <v>195</v>
      </c>
      <c r="AO22" s="150"/>
      <c r="AP22" s="151" t="s">
        <v>195</v>
      </c>
      <c r="AQ22" s="152" t="s">
        <v>195</v>
      </c>
      <c r="AR22" s="11">
        <f t="shared" ref="AR22:AR30" si="35">IF(AQ22="TENDENCIA ANUAL POR ARRIBA DE LA META",1,0)</f>
        <v>0</v>
      </c>
      <c r="AS22" s="1">
        <f t="shared" ref="AS22:AS30" si="36">IF(AQ22="TENDENCIA ANUAL DE ACERCAMIENTO A LA META",1,0)</f>
        <v>0</v>
      </c>
      <c r="AT22" s="1">
        <f t="shared" ref="AT22:AT30" si="37">IF(AQ22="TENDENCIA ANUAL DENTRO DEL RANGO DE LA META",1,0)</f>
        <v>0</v>
      </c>
      <c r="AU22" s="1">
        <f t="shared" ref="AU22:AU30" si="38">IF(AQ22="TENDENCIA BIENAL POR ARRIBA DE LA META",1,0)</f>
        <v>0</v>
      </c>
      <c r="AV22" s="1">
        <f t="shared" ref="AV22:AV30" si="39">IF(AQ22="TENDENCIA BIENAL DENTRO DEL RANGO DE LA META",1,0)</f>
        <v>0</v>
      </c>
      <c r="AW22" s="1">
        <f t="shared" ref="AW22:AW30" si="40">IF(AQ22="TENDENCIA ANUAL SIN MOVIMIENTO A LA META",1,0)</f>
        <v>0</v>
      </c>
      <c r="AX22" s="1">
        <f t="shared" ref="AX22:AX30" si="41">IF(AQ22="TENDENCIA BIENAL SIN MOVIMIENTO A LA META",1,0)</f>
        <v>0</v>
      </c>
      <c r="AY22" s="1">
        <f t="shared" ref="AY22:AY30" si="42">IF(AQ22="META ANUAL NO CUMPLIDA PERO CON TENDENCIA DE ACERCAMIENTO",1,0)</f>
        <v>0</v>
      </c>
      <c r="AZ22" s="1">
        <f t="shared" ref="AZ22:AZ30" si="43">IF(AQ22="TENDENCIA ANUAL DE ALEJAMIENTO A LA META",1,0)</f>
        <v>0</v>
      </c>
      <c r="BA22" s="1">
        <f t="shared" ref="BA22:BA30" si="44">IF(AQ22="TENDENCIA BIENAL POR DEBAJO DE LA META",1,0)</f>
        <v>0</v>
      </c>
      <c r="BB22" s="1">
        <f t="shared" ref="BB22:BB30" si="45">IF(AQ22="META ANUAL NO CUMPLIDA",1,0)</f>
        <v>0</v>
      </c>
      <c r="BC22" s="1">
        <f t="shared" ref="BC22:BC30" si="46">IF(AQ22="NA",1,0)</f>
        <v>1</v>
      </c>
      <c r="BD22" s="1">
        <f t="shared" ref="BD22:BD30" si="47">IF(AQ22="ND",1,0)</f>
        <v>0</v>
      </c>
    </row>
    <row r="23" spans="1:56" ht="60" x14ac:dyDescent="0.25">
      <c r="A23" s="9">
        <v>12</v>
      </c>
      <c r="B23" s="261" t="s">
        <v>238</v>
      </c>
      <c r="C23" s="259" t="s">
        <v>265</v>
      </c>
      <c r="D23" s="259"/>
      <c r="E23" s="259"/>
      <c r="F23" s="260"/>
      <c r="G23" s="91" t="s">
        <v>118</v>
      </c>
      <c r="H23" s="79" t="s">
        <v>8</v>
      </c>
      <c r="I23" s="94">
        <v>2014</v>
      </c>
      <c r="J23" s="98">
        <v>25.4</v>
      </c>
      <c r="K23" s="83"/>
      <c r="L23" s="94">
        <f>J23*0.7</f>
        <v>17.779999999999998</v>
      </c>
      <c r="M23" s="95">
        <f t="shared" si="25"/>
        <v>7.620000000000001</v>
      </c>
      <c r="N23" s="69"/>
      <c r="O23" s="61">
        <v>21.1</v>
      </c>
      <c r="P23" s="194"/>
      <c r="Q23" s="100">
        <f>O23-$J$23</f>
        <v>-4.2999999999999972</v>
      </c>
      <c r="R23" s="100"/>
      <c r="S23" s="56">
        <f>(O23-$J$23)/($L$23-$J$23)</f>
        <v>0.56430446194225681</v>
      </c>
      <c r="T23" s="102"/>
      <c r="U23" s="3" t="s">
        <v>72</v>
      </c>
      <c r="V23" s="16" t="s">
        <v>99</v>
      </c>
      <c r="W23" s="11">
        <f t="shared" si="0"/>
        <v>0</v>
      </c>
      <c r="X23" s="1">
        <f t="shared" si="1"/>
        <v>0</v>
      </c>
      <c r="Y23" s="1">
        <f t="shared" si="2"/>
        <v>0</v>
      </c>
      <c r="Z23" s="1">
        <f t="shared" si="26"/>
        <v>1</v>
      </c>
      <c r="AA23" s="1">
        <f t="shared" si="27"/>
        <v>0</v>
      </c>
      <c r="AB23" s="1">
        <f t="shared" si="28"/>
        <v>0</v>
      </c>
      <c r="AC23" s="1">
        <f t="shared" si="29"/>
        <v>0</v>
      </c>
      <c r="AD23" s="1">
        <f t="shared" si="30"/>
        <v>0</v>
      </c>
      <c r="AE23" s="1">
        <f t="shared" si="31"/>
        <v>0</v>
      </c>
      <c r="AF23" s="1">
        <f t="shared" si="32"/>
        <v>0</v>
      </c>
      <c r="AG23" s="1">
        <f t="shared" si="33"/>
        <v>0</v>
      </c>
      <c r="AH23" s="1">
        <f t="shared" si="34"/>
        <v>0</v>
      </c>
      <c r="AI23" s="55"/>
      <c r="AJ23" s="61" t="s">
        <v>195</v>
      </c>
      <c r="AK23" s="194"/>
      <c r="AL23" s="104" t="s">
        <v>195</v>
      </c>
      <c r="AM23" s="104"/>
      <c r="AN23" s="106" t="s">
        <v>195</v>
      </c>
      <c r="AO23" s="106"/>
      <c r="AP23" s="57" t="s">
        <v>195</v>
      </c>
      <c r="AQ23" s="18" t="s">
        <v>195</v>
      </c>
      <c r="AR23" s="11">
        <f t="shared" si="35"/>
        <v>0</v>
      </c>
      <c r="AS23" s="1">
        <f t="shared" si="36"/>
        <v>0</v>
      </c>
      <c r="AT23" s="1">
        <f t="shared" si="37"/>
        <v>0</v>
      </c>
      <c r="AU23" s="1">
        <f t="shared" si="38"/>
        <v>0</v>
      </c>
      <c r="AV23" s="1">
        <f t="shared" si="39"/>
        <v>0</v>
      </c>
      <c r="AW23" s="1">
        <f t="shared" si="40"/>
        <v>0</v>
      </c>
      <c r="AX23" s="1">
        <f t="shared" si="41"/>
        <v>0</v>
      </c>
      <c r="AY23" s="1">
        <f t="shared" si="42"/>
        <v>0</v>
      </c>
      <c r="AZ23" s="1">
        <f t="shared" si="43"/>
        <v>0</v>
      </c>
      <c r="BA23" s="1">
        <f t="shared" si="44"/>
        <v>0</v>
      </c>
      <c r="BB23" s="1">
        <f t="shared" si="45"/>
        <v>0</v>
      </c>
      <c r="BC23" s="1">
        <f t="shared" si="46"/>
        <v>1</v>
      </c>
      <c r="BD23" s="1">
        <f t="shared" si="47"/>
        <v>0</v>
      </c>
    </row>
    <row r="24" spans="1:56" ht="29.25" customHeight="1" x14ac:dyDescent="0.25">
      <c r="A24" s="9">
        <v>13</v>
      </c>
      <c r="B24" s="263"/>
      <c r="C24" s="283" t="s">
        <v>67</v>
      </c>
      <c r="D24" s="299"/>
      <c r="E24" s="339" t="s">
        <v>68</v>
      </c>
      <c r="F24" s="340"/>
      <c r="G24" s="287" t="s">
        <v>119</v>
      </c>
      <c r="H24" s="79" t="s">
        <v>57</v>
      </c>
      <c r="I24" s="94">
        <v>2014</v>
      </c>
      <c r="J24" s="94">
        <v>18.57</v>
      </c>
      <c r="K24" s="80"/>
      <c r="L24" s="98">
        <f>J24*0.75</f>
        <v>13.9275</v>
      </c>
      <c r="M24" s="124">
        <f t="shared" si="25"/>
        <v>4.6425000000000001</v>
      </c>
      <c r="N24" s="69"/>
      <c r="O24" s="62" t="s">
        <v>195</v>
      </c>
      <c r="P24" s="28"/>
      <c r="Q24" s="1" t="s">
        <v>195</v>
      </c>
      <c r="S24" s="1" t="s">
        <v>195</v>
      </c>
      <c r="U24" s="1" t="s">
        <v>195</v>
      </c>
      <c r="V24" s="19" t="s">
        <v>195</v>
      </c>
      <c r="W24" s="11">
        <f t="shared" si="0"/>
        <v>0</v>
      </c>
      <c r="X24" s="1">
        <f t="shared" si="1"/>
        <v>0</v>
      </c>
      <c r="Y24" s="1">
        <f t="shared" si="2"/>
        <v>0</v>
      </c>
      <c r="Z24" s="1">
        <f t="shared" si="26"/>
        <v>0</v>
      </c>
      <c r="AA24" s="1">
        <f t="shared" si="27"/>
        <v>0</v>
      </c>
      <c r="AB24" s="1">
        <f t="shared" si="28"/>
        <v>0</v>
      </c>
      <c r="AC24" s="1">
        <f t="shared" si="29"/>
        <v>0</v>
      </c>
      <c r="AD24" s="1">
        <f t="shared" si="30"/>
        <v>0</v>
      </c>
      <c r="AE24" s="1">
        <f t="shared" si="31"/>
        <v>0</v>
      </c>
      <c r="AF24" s="1">
        <f t="shared" si="32"/>
        <v>0</v>
      </c>
      <c r="AG24" s="1">
        <f t="shared" si="33"/>
        <v>1</v>
      </c>
      <c r="AH24" s="1">
        <f t="shared" si="34"/>
        <v>0</v>
      </c>
      <c r="AI24" s="55"/>
      <c r="AJ24" s="62" t="s">
        <v>12</v>
      </c>
      <c r="AK24" s="28"/>
      <c r="AL24" s="1" t="s">
        <v>12</v>
      </c>
      <c r="AN24" s="1" t="s">
        <v>12</v>
      </c>
      <c r="AP24" s="1" t="s">
        <v>12</v>
      </c>
      <c r="AQ24" s="19" t="s">
        <v>12</v>
      </c>
      <c r="AR24" s="11">
        <f t="shared" si="35"/>
        <v>0</v>
      </c>
      <c r="AS24" s="1">
        <f t="shared" si="36"/>
        <v>0</v>
      </c>
      <c r="AT24" s="1">
        <f t="shared" si="37"/>
        <v>0</v>
      </c>
      <c r="AU24" s="1">
        <f t="shared" si="38"/>
        <v>0</v>
      </c>
      <c r="AV24" s="1">
        <f t="shared" si="39"/>
        <v>0</v>
      </c>
      <c r="AW24" s="1">
        <f t="shared" si="40"/>
        <v>0</v>
      </c>
      <c r="AX24" s="1">
        <f t="shared" si="41"/>
        <v>0</v>
      </c>
      <c r="AY24" s="1">
        <f t="shared" si="42"/>
        <v>0</v>
      </c>
      <c r="AZ24" s="1">
        <f t="shared" si="43"/>
        <v>0</v>
      </c>
      <c r="BA24" s="1">
        <f t="shared" si="44"/>
        <v>0</v>
      </c>
      <c r="BB24" s="1">
        <f t="shared" si="45"/>
        <v>0</v>
      </c>
      <c r="BC24" s="1">
        <f t="shared" si="46"/>
        <v>0</v>
      </c>
      <c r="BD24" s="1">
        <f t="shared" si="47"/>
        <v>1</v>
      </c>
    </row>
    <row r="25" spans="1:56" ht="29.25" customHeight="1" x14ac:dyDescent="0.25">
      <c r="A25" s="9">
        <v>14</v>
      </c>
      <c r="B25" s="263"/>
      <c r="C25" s="257"/>
      <c r="D25" s="302"/>
      <c r="E25" s="341" t="s">
        <v>69</v>
      </c>
      <c r="F25" s="341"/>
      <c r="G25" s="287"/>
      <c r="H25" s="84" t="s">
        <v>57</v>
      </c>
      <c r="I25" s="94">
        <v>2014</v>
      </c>
      <c r="J25" s="94">
        <v>8.44</v>
      </c>
      <c r="K25" s="80"/>
      <c r="L25" s="94">
        <f>J25*0.75</f>
        <v>6.33</v>
      </c>
      <c r="M25" s="124">
        <f t="shared" si="25"/>
        <v>2.1099999999999994</v>
      </c>
      <c r="N25" s="69"/>
      <c r="O25" s="62" t="s">
        <v>195</v>
      </c>
      <c r="P25" s="28"/>
      <c r="Q25" s="1" t="s">
        <v>195</v>
      </c>
      <c r="S25" s="1" t="s">
        <v>195</v>
      </c>
      <c r="U25" s="1" t="s">
        <v>195</v>
      </c>
      <c r="V25" s="19" t="s">
        <v>195</v>
      </c>
      <c r="W25" s="11">
        <f t="shared" si="0"/>
        <v>0</v>
      </c>
      <c r="X25" s="1">
        <f t="shared" si="1"/>
        <v>0</v>
      </c>
      <c r="Y25" s="1">
        <f t="shared" si="2"/>
        <v>0</v>
      </c>
      <c r="Z25" s="1">
        <f t="shared" si="26"/>
        <v>0</v>
      </c>
      <c r="AA25" s="1">
        <f t="shared" si="27"/>
        <v>0</v>
      </c>
      <c r="AB25" s="1">
        <f t="shared" si="28"/>
        <v>0</v>
      </c>
      <c r="AC25" s="1">
        <f t="shared" si="29"/>
        <v>0</v>
      </c>
      <c r="AD25" s="1">
        <f t="shared" si="30"/>
        <v>0</v>
      </c>
      <c r="AE25" s="1">
        <f t="shared" si="31"/>
        <v>0</v>
      </c>
      <c r="AF25" s="1">
        <f t="shared" si="32"/>
        <v>0</v>
      </c>
      <c r="AG25" s="1">
        <f t="shared" si="33"/>
        <v>1</v>
      </c>
      <c r="AH25" s="1">
        <f t="shared" si="34"/>
        <v>0</v>
      </c>
      <c r="AI25" s="55"/>
      <c r="AJ25" s="62" t="s">
        <v>12</v>
      </c>
      <c r="AK25" s="28"/>
      <c r="AL25" s="1" t="s">
        <v>12</v>
      </c>
      <c r="AN25" s="1" t="s">
        <v>12</v>
      </c>
      <c r="AP25" s="1" t="s">
        <v>12</v>
      </c>
      <c r="AQ25" s="19" t="s">
        <v>12</v>
      </c>
      <c r="AR25" s="11">
        <f t="shared" si="35"/>
        <v>0</v>
      </c>
      <c r="AS25" s="1">
        <f t="shared" si="36"/>
        <v>0</v>
      </c>
      <c r="AT25" s="1">
        <f t="shared" si="37"/>
        <v>0</v>
      </c>
      <c r="AU25" s="1">
        <f t="shared" si="38"/>
        <v>0</v>
      </c>
      <c r="AV25" s="1">
        <f t="shared" si="39"/>
        <v>0</v>
      </c>
      <c r="AW25" s="1">
        <f t="shared" si="40"/>
        <v>0</v>
      </c>
      <c r="AX25" s="1">
        <f t="shared" si="41"/>
        <v>0</v>
      </c>
      <c r="AY25" s="1">
        <f t="shared" si="42"/>
        <v>0</v>
      </c>
      <c r="AZ25" s="1">
        <f t="shared" si="43"/>
        <v>0</v>
      </c>
      <c r="BA25" s="1">
        <f t="shared" si="44"/>
        <v>0</v>
      </c>
      <c r="BB25" s="1">
        <f t="shared" si="45"/>
        <v>0</v>
      </c>
      <c r="BC25" s="1">
        <f t="shared" si="46"/>
        <v>0</v>
      </c>
      <c r="BD25" s="1">
        <f t="shared" si="47"/>
        <v>1</v>
      </c>
    </row>
    <row r="26" spans="1:56" ht="60" x14ac:dyDescent="0.25">
      <c r="A26" s="9">
        <v>15</v>
      </c>
      <c r="B26" s="262"/>
      <c r="C26" s="92" t="s">
        <v>194</v>
      </c>
      <c r="D26" s="281" t="s">
        <v>67</v>
      </c>
      <c r="E26" s="285"/>
      <c r="F26" s="285"/>
      <c r="G26" s="288"/>
      <c r="H26" s="84" t="s">
        <v>6</v>
      </c>
      <c r="I26" s="94">
        <v>2016</v>
      </c>
      <c r="J26" s="98">
        <v>70.5</v>
      </c>
      <c r="K26" s="80"/>
      <c r="L26" s="98">
        <f>J26*0.75</f>
        <v>52.875</v>
      </c>
      <c r="M26" s="124">
        <f t="shared" si="25"/>
        <v>17.625</v>
      </c>
      <c r="N26" s="69"/>
      <c r="O26" s="62" t="s">
        <v>195</v>
      </c>
      <c r="P26" s="28"/>
      <c r="Q26" s="1" t="s">
        <v>195</v>
      </c>
      <c r="S26" s="1" t="s">
        <v>195</v>
      </c>
      <c r="U26" s="1" t="s">
        <v>195</v>
      </c>
      <c r="V26" s="19" t="s">
        <v>195</v>
      </c>
      <c r="W26" s="11">
        <f t="shared" si="0"/>
        <v>0</v>
      </c>
      <c r="X26" s="1">
        <f t="shared" si="1"/>
        <v>0</v>
      </c>
      <c r="Y26" s="1">
        <f t="shared" si="2"/>
        <v>0</v>
      </c>
      <c r="Z26" s="1">
        <f t="shared" si="26"/>
        <v>0</v>
      </c>
      <c r="AA26" s="1">
        <f t="shared" si="27"/>
        <v>0</v>
      </c>
      <c r="AB26" s="1">
        <f t="shared" si="28"/>
        <v>0</v>
      </c>
      <c r="AC26" s="1">
        <f t="shared" si="29"/>
        <v>0</v>
      </c>
      <c r="AD26" s="1">
        <f t="shared" si="30"/>
        <v>0</v>
      </c>
      <c r="AE26" s="1">
        <f t="shared" si="31"/>
        <v>0</v>
      </c>
      <c r="AF26" s="1">
        <f t="shared" si="32"/>
        <v>0</v>
      </c>
      <c r="AG26" s="1">
        <f t="shared" si="33"/>
        <v>1</v>
      </c>
      <c r="AH26" s="1">
        <f t="shared" si="34"/>
        <v>0</v>
      </c>
      <c r="AI26" s="55"/>
      <c r="AJ26" s="62">
        <v>74.25</v>
      </c>
      <c r="AK26" s="28"/>
      <c r="AL26" s="2">
        <f>AJ26-J26</f>
        <v>3.75</v>
      </c>
      <c r="AM26" s="54"/>
      <c r="AN26" s="68">
        <f>AL26/M26</f>
        <v>0.21276595744680851</v>
      </c>
      <c r="AO26" s="54"/>
      <c r="AP26" s="2" t="s">
        <v>77</v>
      </c>
      <c r="AQ26" s="17" t="s">
        <v>103</v>
      </c>
      <c r="AR26" s="11">
        <f t="shared" si="35"/>
        <v>0</v>
      </c>
      <c r="AS26" s="1">
        <f t="shared" si="36"/>
        <v>0</v>
      </c>
      <c r="AT26" s="1">
        <f t="shared" si="37"/>
        <v>0</v>
      </c>
      <c r="AU26" s="1">
        <f t="shared" si="38"/>
        <v>0</v>
      </c>
      <c r="AV26" s="1">
        <f t="shared" si="39"/>
        <v>0</v>
      </c>
      <c r="AW26" s="1">
        <f t="shared" si="40"/>
        <v>0</v>
      </c>
      <c r="AX26" s="1">
        <f t="shared" si="41"/>
        <v>0</v>
      </c>
      <c r="AY26" s="1">
        <f t="shared" si="42"/>
        <v>0</v>
      </c>
      <c r="AZ26" s="1">
        <f t="shared" si="43"/>
        <v>1</v>
      </c>
      <c r="BA26" s="1">
        <f t="shared" si="44"/>
        <v>0</v>
      </c>
      <c r="BB26" s="1">
        <f t="shared" si="45"/>
        <v>0</v>
      </c>
      <c r="BC26" s="1">
        <f t="shared" si="46"/>
        <v>0</v>
      </c>
      <c r="BD26" s="1">
        <f t="shared" si="47"/>
        <v>0</v>
      </c>
    </row>
    <row r="27" spans="1:56" ht="64.5" customHeight="1" x14ac:dyDescent="0.25">
      <c r="A27" s="9">
        <v>16</v>
      </c>
      <c r="B27" s="261" t="s">
        <v>239</v>
      </c>
      <c r="C27" s="259" t="s">
        <v>266</v>
      </c>
      <c r="D27" s="259"/>
      <c r="E27" s="259"/>
      <c r="F27" s="260"/>
      <c r="G27" s="287" t="s">
        <v>119</v>
      </c>
      <c r="H27" s="79" t="s">
        <v>60</v>
      </c>
      <c r="I27" s="94">
        <v>2012</v>
      </c>
      <c r="J27" s="98">
        <v>41</v>
      </c>
      <c r="K27" s="83"/>
      <c r="L27" s="98">
        <v>40.999000000000002</v>
      </c>
      <c r="M27" s="125">
        <f t="shared" si="25"/>
        <v>9.9999999999766942E-4</v>
      </c>
      <c r="N27" s="69"/>
      <c r="O27" s="61" t="s">
        <v>195</v>
      </c>
      <c r="P27" s="194"/>
      <c r="Q27" s="1" t="s">
        <v>195</v>
      </c>
      <c r="S27" s="1" t="s">
        <v>195</v>
      </c>
      <c r="U27" s="1" t="s">
        <v>195</v>
      </c>
      <c r="V27" s="19" t="s">
        <v>195</v>
      </c>
      <c r="W27" s="11">
        <f t="shared" si="0"/>
        <v>0</v>
      </c>
      <c r="X27" s="1">
        <f t="shared" si="1"/>
        <v>0</v>
      </c>
      <c r="Y27" s="1">
        <f t="shared" si="2"/>
        <v>0</v>
      </c>
      <c r="Z27" s="1">
        <f t="shared" si="26"/>
        <v>0</v>
      </c>
      <c r="AA27" s="1">
        <f t="shared" si="27"/>
        <v>0</v>
      </c>
      <c r="AB27" s="1">
        <f t="shared" si="28"/>
        <v>0</v>
      </c>
      <c r="AC27" s="1">
        <f t="shared" si="29"/>
        <v>0</v>
      </c>
      <c r="AD27" s="1">
        <f t="shared" si="30"/>
        <v>0</v>
      </c>
      <c r="AE27" s="1">
        <f t="shared" si="31"/>
        <v>0</v>
      </c>
      <c r="AF27" s="1">
        <f t="shared" si="32"/>
        <v>0</v>
      </c>
      <c r="AG27" s="1">
        <f t="shared" si="33"/>
        <v>1</v>
      </c>
      <c r="AH27" s="1">
        <f t="shared" si="34"/>
        <v>0</v>
      </c>
      <c r="AI27" s="55"/>
      <c r="AJ27" s="61" t="s">
        <v>195</v>
      </c>
      <c r="AK27" s="194"/>
      <c r="AL27" s="1" t="s">
        <v>195</v>
      </c>
      <c r="AN27" s="1" t="s">
        <v>195</v>
      </c>
      <c r="AP27" s="1" t="s">
        <v>195</v>
      </c>
      <c r="AQ27" s="19" t="s">
        <v>195</v>
      </c>
      <c r="AR27" s="11">
        <f t="shared" si="35"/>
        <v>0</v>
      </c>
      <c r="AS27" s="1">
        <f t="shared" si="36"/>
        <v>0</v>
      </c>
      <c r="AT27" s="1">
        <f t="shared" si="37"/>
        <v>0</v>
      </c>
      <c r="AU27" s="1">
        <f t="shared" si="38"/>
        <v>0</v>
      </c>
      <c r="AV27" s="1">
        <f t="shared" si="39"/>
        <v>0</v>
      </c>
      <c r="AW27" s="1">
        <f t="shared" si="40"/>
        <v>0</v>
      </c>
      <c r="AX27" s="1">
        <f t="shared" si="41"/>
        <v>0</v>
      </c>
      <c r="AY27" s="1">
        <f t="shared" si="42"/>
        <v>0</v>
      </c>
      <c r="AZ27" s="1">
        <f t="shared" si="43"/>
        <v>0</v>
      </c>
      <c r="BA27" s="1">
        <f t="shared" si="44"/>
        <v>0</v>
      </c>
      <c r="BB27" s="1">
        <f t="shared" si="45"/>
        <v>0</v>
      </c>
      <c r="BC27" s="1">
        <f t="shared" si="46"/>
        <v>1</v>
      </c>
      <c r="BD27" s="1">
        <f t="shared" si="47"/>
        <v>0</v>
      </c>
    </row>
    <row r="28" spans="1:56" ht="66" customHeight="1" x14ac:dyDescent="0.25">
      <c r="A28" s="9">
        <v>17</v>
      </c>
      <c r="B28" s="262"/>
      <c r="C28" s="92" t="s">
        <v>194</v>
      </c>
      <c r="D28" s="259" t="s">
        <v>70</v>
      </c>
      <c r="E28" s="259"/>
      <c r="F28" s="260"/>
      <c r="G28" s="288"/>
      <c r="H28" s="79" t="s">
        <v>6</v>
      </c>
      <c r="I28" s="94">
        <v>2015</v>
      </c>
      <c r="J28" s="98">
        <v>34.28</v>
      </c>
      <c r="K28" s="83"/>
      <c r="L28" s="98">
        <v>34.289000000000001</v>
      </c>
      <c r="M28" s="125">
        <f t="shared" si="25"/>
        <v>-9.0000000000003411E-3</v>
      </c>
      <c r="N28" s="69"/>
      <c r="O28" s="61">
        <v>32.119999999999997</v>
      </c>
      <c r="P28" s="194"/>
      <c r="Q28" s="100">
        <f>O28-$J$28</f>
        <v>-2.1600000000000037</v>
      </c>
      <c r="R28" s="100"/>
      <c r="S28" s="45" t="s">
        <v>195</v>
      </c>
      <c r="T28" s="45"/>
      <c r="U28" s="4" t="s">
        <v>79</v>
      </c>
      <c r="V28" s="16" t="s">
        <v>97</v>
      </c>
      <c r="W28" s="11">
        <f t="shared" si="0"/>
        <v>1</v>
      </c>
      <c r="X28" s="1">
        <f t="shared" si="1"/>
        <v>0</v>
      </c>
      <c r="Y28" s="1">
        <f t="shared" si="2"/>
        <v>0</v>
      </c>
      <c r="Z28" s="1">
        <f t="shared" si="26"/>
        <v>0</v>
      </c>
      <c r="AA28" s="1">
        <f t="shared" si="27"/>
        <v>0</v>
      </c>
      <c r="AB28" s="1">
        <f t="shared" si="28"/>
        <v>0</v>
      </c>
      <c r="AC28" s="1">
        <f t="shared" si="29"/>
        <v>0</v>
      </c>
      <c r="AD28" s="1">
        <f t="shared" si="30"/>
        <v>0</v>
      </c>
      <c r="AE28" s="1">
        <f t="shared" si="31"/>
        <v>0</v>
      </c>
      <c r="AF28" s="1">
        <f t="shared" si="32"/>
        <v>0</v>
      </c>
      <c r="AG28" s="1">
        <f t="shared" si="33"/>
        <v>0</v>
      </c>
      <c r="AH28" s="1">
        <f t="shared" si="34"/>
        <v>0</v>
      </c>
      <c r="AI28" s="55"/>
      <c r="AJ28" s="61">
        <v>47.99</v>
      </c>
      <c r="AK28" s="194"/>
      <c r="AL28" s="33">
        <f>AJ28-$J$28</f>
        <v>13.71</v>
      </c>
      <c r="AM28" s="33"/>
      <c r="AN28" s="53" t="s">
        <v>195</v>
      </c>
      <c r="AO28" s="53"/>
      <c r="AP28" s="2" t="s">
        <v>77</v>
      </c>
      <c r="AQ28" s="17" t="s">
        <v>103</v>
      </c>
      <c r="AR28" s="11">
        <f t="shared" si="35"/>
        <v>0</v>
      </c>
      <c r="AS28" s="1">
        <f t="shared" si="36"/>
        <v>0</v>
      </c>
      <c r="AT28" s="1">
        <f t="shared" si="37"/>
        <v>0</v>
      </c>
      <c r="AU28" s="1">
        <f t="shared" si="38"/>
        <v>0</v>
      </c>
      <c r="AV28" s="1">
        <f t="shared" si="39"/>
        <v>0</v>
      </c>
      <c r="AW28" s="1">
        <f t="shared" si="40"/>
        <v>0</v>
      </c>
      <c r="AX28" s="1">
        <f t="shared" si="41"/>
        <v>0</v>
      </c>
      <c r="AY28" s="1">
        <f t="shared" si="42"/>
        <v>0</v>
      </c>
      <c r="AZ28" s="1">
        <f t="shared" si="43"/>
        <v>1</v>
      </c>
      <c r="BA28" s="1">
        <f t="shared" si="44"/>
        <v>0</v>
      </c>
      <c r="BB28" s="1">
        <f t="shared" si="45"/>
        <v>0</v>
      </c>
      <c r="BC28" s="1">
        <f t="shared" si="46"/>
        <v>0</v>
      </c>
      <c r="BD28" s="1">
        <f t="shared" si="47"/>
        <v>0</v>
      </c>
    </row>
    <row r="29" spans="1:56" ht="75.75" customHeight="1" x14ac:dyDescent="0.25">
      <c r="A29" s="9">
        <v>18</v>
      </c>
      <c r="B29" s="78" t="s">
        <v>240</v>
      </c>
      <c r="C29" s="281" t="s">
        <v>71</v>
      </c>
      <c r="D29" s="285"/>
      <c r="E29" s="285"/>
      <c r="F29" s="282"/>
      <c r="G29" s="234" t="s">
        <v>119</v>
      </c>
      <c r="H29" s="79" t="s">
        <v>6</v>
      </c>
      <c r="I29" s="94">
        <v>2015</v>
      </c>
      <c r="J29" s="98">
        <v>77</v>
      </c>
      <c r="K29" s="80"/>
      <c r="L29" s="98">
        <v>77</v>
      </c>
      <c r="M29" s="125">
        <f t="shared" si="25"/>
        <v>0</v>
      </c>
      <c r="N29" s="69"/>
      <c r="O29" s="65">
        <v>72</v>
      </c>
      <c r="P29" s="28"/>
      <c r="Q29" s="100">
        <f>O29-$J$29</f>
        <v>-5</v>
      </c>
      <c r="R29" s="100"/>
      <c r="S29" s="45" t="s">
        <v>195</v>
      </c>
      <c r="T29" s="45"/>
      <c r="U29" s="4" t="s">
        <v>79</v>
      </c>
      <c r="V29" s="21" t="s">
        <v>97</v>
      </c>
      <c r="W29" s="11">
        <f t="shared" si="0"/>
        <v>1</v>
      </c>
      <c r="X29" s="1">
        <f t="shared" si="1"/>
        <v>0</v>
      </c>
      <c r="Y29" s="1">
        <f t="shared" si="2"/>
        <v>0</v>
      </c>
      <c r="Z29" s="1">
        <f t="shared" si="26"/>
        <v>0</v>
      </c>
      <c r="AA29" s="1">
        <f t="shared" si="27"/>
        <v>0</v>
      </c>
      <c r="AB29" s="1">
        <f t="shared" si="28"/>
        <v>0</v>
      </c>
      <c r="AC29" s="1">
        <f t="shared" si="29"/>
        <v>0</v>
      </c>
      <c r="AD29" s="1">
        <f t="shared" si="30"/>
        <v>0</v>
      </c>
      <c r="AE29" s="1">
        <f t="shared" si="31"/>
        <v>0</v>
      </c>
      <c r="AF29" s="1">
        <f t="shared" si="32"/>
        <v>0</v>
      </c>
      <c r="AG29" s="1">
        <f t="shared" si="33"/>
        <v>0</v>
      </c>
      <c r="AH29" s="1">
        <f t="shared" si="34"/>
        <v>0</v>
      </c>
      <c r="AI29" s="55"/>
      <c r="AJ29" s="65">
        <v>74</v>
      </c>
      <c r="AK29" s="28"/>
      <c r="AL29" s="100">
        <f>AJ29-$J$29</f>
        <v>-3</v>
      </c>
      <c r="AM29" s="100"/>
      <c r="AN29" s="45" t="s">
        <v>195</v>
      </c>
      <c r="AO29" s="45"/>
      <c r="AP29" s="4" t="s">
        <v>79</v>
      </c>
      <c r="AQ29" s="21" t="s">
        <v>97</v>
      </c>
      <c r="AR29" s="11">
        <f t="shared" si="35"/>
        <v>1</v>
      </c>
      <c r="AS29" s="1">
        <f t="shared" si="36"/>
        <v>0</v>
      </c>
      <c r="AT29" s="1">
        <f t="shared" si="37"/>
        <v>0</v>
      </c>
      <c r="AU29" s="1">
        <f t="shared" si="38"/>
        <v>0</v>
      </c>
      <c r="AV29" s="1">
        <f t="shared" si="39"/>
        <v>0</v>
      </c>
      <c r="AW29" s="1">
        <f t="shared" si="40"/>
        <v>0</v>
      </c>
      <c r="AX29" s="1">
        <f t="shared" si="41"/>
        <v>0</v>
      </c>
      <c r="AY29" s="1">
        <f t="shared" si="42"/>
        <v>0</v>
      </c>
      <c r="AZ29" s="1">
        <f t="shared" si="43"/>
        <v>0</v>
      </c>
      <c r="BA29" s="1">
        <f t="shared" si="44"/>
        <v>0</v>
      </c>
      <c r="BB29" s="1">
        <f t="shared" si="45"/>
        <v>0</v>
      </c>
      <c r="BC29" s="1">
        <f t="shared" si="46"/>
        <v>0</v>
      </c>
      <c r="BD29" s="1">
        <f t="shared" si="47"/>
        <v>0</v>
      </c>
    </row>
    <row r="30" spans="1:56" ht="60" x14ac:dyDescent="0.25">
      <c r="A30" s="9">
        <v>19</v>
      </c>
      <c r="B30" s="123" t="s">
        <v>241</v>
      </c>
      <c r="C30" s="259" t="s">
        <v>19</v>
      </c>
      <c r="D30" s="259"/>
      <c r="E30" s="259"/>
      <c r="F30" s="260"/>
      <c r="G30" s="81" t="s">
        <v>120</v>
      </c>
      <c r="H30" s="79" t="s">
        <v>6</v>
      </c>
      <c r="I30" s="94">
        <v>2015</v>
      </c>
      <c r="J30" s="98">
        <v>9.5</v>
      </c>
      <c r="K30" s="80"/>
      <c r="L30" s="94" t="s">
        <v>289</v>
      </c>
      <c r="M30" s="95" t="s">
        <v>87</v>
      </c>
      <c r="N30" s="69"/>
      <c r="O30" s="61">
        <v>9.6</v>
      </c>
      <c r="P30" s="28"/>
      <c r="Q30" s="100">
        <f>O30-$J$30</f>
        <v>9.9999999999999645E-2</v>
      </c>
      <c r="R30" s="100"/>
      <c r="S30" s="45" t="s">
        <v>195</v>
      </c>
      <c r="T30" s="45"/>
      <c r="U30" s="4" t="s">
        <v>79</v>
      </c>
      <c r="V30" s="16" t="s">
        <v>97</v>
      </c>
      <c r="W30" s="11">
        <f t="shared" si="0"/>
        <v>1</v>
      </c>
      <c r="X30" s="1">
        <f t="shared" si="1"/>
        <v>0</v>
      </c>
      <c r="Y30" s="1">
        <f t="shared" si="2"/>
        <v>0</v>
      </c>
      <c r="Z30" s="1">
        <f t="shared" si="26"/>
        <v>0</v>
      </c>
      <c r="AA30" s="1">
        <f t="shared" si="27"/>
        <v>0</v>
      </c>
      <c r="AB30" s="1">
        <f t="shared" si="28"/>
        <v>0</v>
      </c>
      <c r="AC30" s="1">
        <f t="shared" si="29"/>
        <v>0</v>
      </c>
      <c r="AD30" s="1">
        <f t="shared" si="30"/>
        <v>0</v>
      </c>
      <c r="AE30" s="1">
        <f t="shared" si="31"/>
        <v>0</v>
      </c>
      <c r="AF30" s="1">
        <f t="shared" si="32"/>
        <v>0</v>
      </c>
      <c r="AG30" s="1">
        <f t="shared" si="33"/>
        <v>0</v>
      </c>
      <c r="AH30" s="1">
        <f t="shared" si="34"/>
        <v>0</v>
      </c>
      <c r="AI30" s="55"/>
      <c r="AJ30" s="61">
        <v>9.6999999999999993</v>
      </c>
      <c r="AK30" s="28"/>
      <c r="AL30" s="100">
        <f>AJ30-$J$30</f>
        <v>0.19999999999999929</v>
      </c>
      <c r="AM30" s="100"/>
      <c r="AN30" s="45" t="s">
        <v>195</v>
      </c>
      <c r="AO30" s="45"/>
      <c r="AP30" s="4" t="s">
        <v>79</v>
      </c>
      <c r="AQ30" s="16" t="s">
        <v>97</v>
      </c>
      <c r="AR30" s="11">
        <f t="shared" si="35"/>
        <v>1</v>
      </c>
      <c r="AS30" s="1">
        <f t="shared" si="36"/>
        <v>0</v>
      </c>
      <c r="AT30" s="1">
        <f t="shared" si="37"/>
        <v>0</v>
      </c>
      <c r="AU30" s="1">
        <f t="shared" si="38"/>
        <v>0</v>
      </c>
      <c r="AV30" s="1">
        <f t="shared" si="39"/>
        <v>0</v>
      </c>
      <c r="AW30" s="1">
        <f t="shared" si="40"/>
        <v>0</v>
      </c>
      <c r="AX30" s="1">
        <f t="shared" si="41"/>
        <v>0</v>
      </c>
      <c r="AY30" s="1">
        <f t="shared" si="42"/>
        <v>0</v>
      </c>
      <c r="AZ30" s="1">
        <f t="shared" si="43"/>
        <v>0</v>
      </c>
      <c r="BA30" s="1">
        <f t="shared" si="44"/>
        <v>0</v>
      </c>
      <c r="BB30" s="1">
        <f t="shared" si="45"/>
        <v>0</v>
      </c>
      <c r="BC30" s="1">
        <f t="shared" si="46"/>
        <v>0</v>
      </c>
      <c r="BD30" s="1">
        <f t="shared" si="47"/>
        <v>0</v>
      </c>
    </row>
    <row r="31" spans="1:56" ht="60" customHeight="1" x14ac:dyDescent="0.25">
      <c r="A31" s="9"/>
      <c r="B31" s="261" t="s">
        <v>242</v>
      </c>
      <c r="C31" s="259" t="s">
        <v>20</v>
      </c>
      <c r="D31" s="259" t="s">
        <v>21</v>
      </c>
      <c r="E31" s="259"/>
      <c r="F31" s="95" t="s">
        <v>22</v>
      </c>
      <c r="G31" s="286" t="s">
        <v>120</v>
      </c>
      <c r="H31" s="79" t="s">
        <v>6</v>
      </c>
      <c r="I31" s="94">
        <v>2015</v>
      </c>
      <c r="J31" s="94"/>
      <c r="K31" s="80"/>
      <c r="L31" s="94"/>
      <c r="M31" s="95"/>
      <c r="N31" s="69"/>
      <c r="O31" s="62"/>
      <c r="P31" s="28"/>
      <c r="Q31" s="327"/>
      <c r="R31" s="327"/>
      <c r="V31" s="19"/>
      <c r="W31" s="11"/>
      <c r="AI31" s="55"/>
      <c r="AJ31" s="62"/>
      <c r="AK31" s="28"/>
      <c r="AL31" s="327"/>
      <c r="AM31" s="327"/>
      <c r="AQ31" s="19"/>
      <c r="AR31" s="11"/>
    </row>
    <row r="32" spans="1:56" x14ac:dyDescent="0.25">
      <c r="A32" s="9"/>
      <c r="B32" s="263"/>
      <c r="C32" s="259"/>
      <c r="D32" s="291" t="s">
        <v>23</v>
      </c>
      <c r="E32" s="291" t="s">
        <v>24</v>
      </c>
      <c r="F32" s="95" t="s">
        <v>7</v>
      </c>
      <c r="G32" s="287"/>
      <c r="H32" s="79" t="s">
        <v>6</v>
      </c>
      <c r="I32" s="94">
        <v>2015</v>
      </c>
      <c r="J32" s="98">
        <v>40.9</v>
      </c>
      <c r="K32" s="83">
        <f>SUM(J32:J33)</f>
        <v>78.3</v>
      </c>
      <c r="L32" s="310"/>
      <c r="M32" s="311"/>
      <c r="N32" s="69"/>
      <c r="O32" s="63" t="s">
        <v>195</v>
      </c>
      <c r="P32" s="110" t="s">
        <v>195</v>
      </c>
      <c r="Q32" s="104" t="s">
        <v>195</v>
      </c>
      <c r="R32" s="104" t="s">
        <v>195</v>
      </c>
      <c r="S32" s="104" t="s">
        <v>195</v>
      </c>
      <c r="T32" s="104"/>
      <c r="U32" s="346"/>
      <c r="V32" s="97"/>
      <c r="W32" s="11"/>
      <c r="AI32" s="55"/>
      <c r="AJ32" s="63" t="s">
        <v>195</v>
      </c>
      <c r="AK32" s="110" t="s">
        <v>195</v>
      </c>
      <c r="AL32" s="104" t="s">
        <v>195</v>
      </c>
      <c r="AM32" s="104" t="s">
        <v>195</v>
      </c>
      <c r="AN32" s="104" t="s">
        <v>195</v>
      </c>
      <c r="AO32" s="104"/>
      <c r="AP32" s="39"/>
      <c r="AQ32" s="97"/>
      <c r="AR32" s="11"/>
    </row>
    <row r="33" spans="1:56" x14ac:dyDescent="0.25">
      <c r="A33" s="9"/>
      <c r="B33" s="263"/>
      <c r="C33" s="259"/>
      <c r="D33" s="291"/>
      <c r="E33" s="291"/>
      <c r="F33" s="95" t="s">
        <v>18</v>
      </c>
      <c r="G33" s="287"/>
      <c r="H33" s="79" t="s">
        <v>6</v>
      </c>
      <c r="I33" s="94">
        <v>2015</v>
      </c>
      <c r="J33" s="98">
        <v>37.4</v>
      </c>
      <c r="K33" s="83"/>
      <c r="L33" s="310"/>
      <c r="M33" s="311"/>
      <c r="N33" s="69"/>
      <c r="O33" s="63" t="s">
        <v>195</v>
      </c>
      <c r="P33" s="110"/>
      <c r="Q33" s="104" t="s">
        <v>195</v>
      </c>
      <c r="R33" s="104"/>
      <c r="S33" s="104" t="s">
        <v>195</v>
      </c>
      <c r="T33" s="104"/>
      <c r="U33" s="346"/>
      <c r="V33" s="97"/>
      <c r="W33" s="11"/>
      <c r="AI33" s="55"/>
      <c r="AJ33" s="63" t="s">
        <v>195</v>
      </c>
      <c r="AK33" s="110"/>
      <c r="AL33" s="104" t="s">
        <v>195</v>
      </c>
      <c r="AM33" s="104"/>
      <c r="AN33" s="104" t="s">
        <v>195</v>
      </c>
      <c r="AO33" s="104"/>
      <c r="AP33" s="39"/>
      <c r="AQ33" s="97"/>
      <c r="AR33" s="11"/>
    </row>
    <row r="34" spans="1:56" ht="29.25" customHeight="1" x14ac:dyDescent="0.25">
      <c r="A34" s="9">
        <v>20</v>
      </c>
      <c r="B34" s="263"/>
      <c r="C34" s="259"/>
      <c r="D34" s="291"/>
      <c r="E34" s="291"/>
      <c r="F34" s="95" t="s">
        <v>25</v>
      </c>
      <c r="G34" s="287"/>
      <c r="H34" s="79" t="s">
        <v>6</v>
      </c>
      <c r="I34" s="94">
        <v>2015</v>
      </c>
      <c r="J34" s="98">
        <v>18.3</v>
      </c>
      <c r="K34" s="83">
        <f>SUM(J34:J35)</f>
        <v>21.7</v>
      </c>
      <c r="L34" s="80">
        <f>K34*1.4</f>
        <v>30.379999999999995</v>
      </c>
      <c r="M34" s="124">
        <f>L34-K34</f>
        <v>8.6799999999999962</v>
      </c>
      <c r="N34" s="69"/>
      <c r="O34" s="63" t="s">
        <v>195</v>
      </c>
      <c r="P34" s="110" t="s">
        <v>195</v>
      </c>
      <c r="Q34" s="104" t="s">
        <v>195</v>
      </c>
      <c r="R34" s="104" t="s">
        <v>195</v>
      </c>
      <c r="S34" s="104" t="s">
        <v>195</v>
      </c>
      <c r="T34" s="111" t="s">
        <v>195</v>
      </c>
      <c r="U34" s="39" t="s">
        <v>195</v>
      </c>
      <c r="V34" s="97" t="s">
        <v>195</v>
      </c>
      <c r="W34" s="11">
        <f t="shared" si="0"/>
        <v>0</v>
      </c>
      <c r="X34" s="1">
        <f t="shared" si="1"/>
        <v>0</v>
      </c>
      <c r="Y34" s="1">
        <f t="shared" si="2"/>
        <v>0</v>
      </c>
      <c r="Z34" s="1">
        <f>IF(V34="TENDENCIA BIENAL DE ACERCAMIENTO A LA META",1,0)</f>
        <v>0</v>
      </c>
      <c r="AA34" s="1">
        <f>IF(V34="TENDENCIA BIENAL DENTRO DEL RANGO DE LA META",1,0)</f>
        <v>0</v>
      </c>
      <c r="AB34" s="1">
        <f>IF(V34="TENDENCIA QUINQUENAL DENTRO DEL RANGO DE LA META",1,0)</f>
        <v>0</v>
      </c>
      <c r="AC34" s="1">
        <f>IF(V34="TENDENCIA ANUAL SIN MOVIMIENTO A LA META",1,0)</f>
        <v>0</v>
      </c>
      <c r="AD34" s="1">
        <f>IF(V34="META ANUAL NO CUMPLIDA PERO CON TENDENCIA DE ACERCAMIENTO",1,0)</f>
        <v>0</v>
      </c>
      <c r="AE34" s="1">
        <f>IF(V34="TENDENCIA ANUAL DE ALEJAMIENTO A LA META",1,0)</f>
        <v>0</v>
      </c>
      <c r="AF34" s="1">
        <f>IF(V34="META ANUAL NO CUMPLIDA",1,0)</f>
        <v>0</v>
      </c>
      <c r="AG34" s="1">
        <f>IF(V34="NA",1,0)</f>
        <v>1</v>
      </c>
      <c r="AH34" s="1">
        <f>IF(V34="ND",1,0)</f>
        <v>0</v>
      </c>
      <c r="AI34" s="55"/>
      <c r="AJ34" s="63" t="s">
        <v>195</v>
      </c>
      <c r="AK34" s="110" t="s">
        <v>195</v>
      </c>
      <c r="AL34" s="104" t="s">
        <v>195</v>
      </c>
      <c r="AM34" s="104" t="s">
        <v>195</v>
      </c>
      <c r="AN34" s="104" t="s">
        <v>195</v>
      </c>
      <c r="AO34" s="111" t="s">
        <v>195</v>
      </c>
      <c r="AP34" s="39" t="s">
        <v>195</v>
      </c>
      <c r="AQ34" s="97" t="s">
        <v>195</v>
      </c>
      <c r="AR34" s="11">
        <f t="shared" ref="AR34" si="48">IF(AQ34="TENDENCIA ANUAL POR ARRIBA DE LA META",1,0)</f>
        <v>0</v>
      </c>
      <c r="AS34" s="1">
        <f t="shared" ref="AS34" si="49">IF(AQ34="TENDENCIA ANUAL DE ACERCAMIENTO A LA META",1,0)</f>
        <v>0</v>
      </c>
      <c r="AT34" s="1">
        <f t="shared" ref="AT34" si="50">IF(AQ34="TENDENCIA ANUAL DENTRO DEL RANGO DE LA META",1,0)</f>
        <v>0</v>
      </c>
      <c r="AU34" s="1">
        <f t="shared" ref="AU34" si="51">IF(AQ34="TENDENCIA BIENAL POR ARRIBA DE LA META",1,0)</f>
        <v>0</v>
      </c>
      <c r="AV34" s="1">
        <f>IF(AQ34="TENDENCIA BIENAL DENTRO DEL RANGO DE LA META",1,0)</f>
        <v>0</v>
      </c>
      <c r="AW34" s="1">
        <f>IF(AQ34="TENDENCIA ANUAL SIN MOVIMIENTO A LA META",1,0)</f>
        <v>0</v>
      </c>
      <c r="AX34" s="1">
        <f>IF(AQ34="TENDENCIA BIENAL SIN MOVIMIENTO A LA META",1,0)</f>
        <v>0</v>
      </c>
      <c r="AY34" s="1">
        <f>IF(AQ34="META ANUAL NO CUMPLIDA PERO CON TENDENCIA DE ACERCAMIENTO",1,0)</f>
        <v>0</v>
      </c>
      <c r="AZ34" s="1">
        <f>IF(AQ34="TENDENCIA ANUAL DE ALEJAMIENTO A LA META",1,0)</f>
        <v>0</v>
      </c>
      <c r="BA34" s="1">
        <f t="shared" ref="BA34" si="52">IF(AQ34="TENDENCIA BIENAL POR DEBAJO DE LA META",1,0)</f>
        <v>0</v>
      </c>
      <c r="BB34" s="1">
        <f>IF(AQ34="META ANUAL NO CUMPLIDA",1,0)</f>
        <v>0</v>
      </c>
      <c r="BC34" s="1">
        <f>IF(AQ34="NA",1,0)</f>
        <v>1</v>
      </c>
      <c r="BD34" s="1">
        <f>IF(AQ34="ND",1,0)</f>
        <v>0</v>
      </c>
    </row>
    <row r="35" spans="1:56" ht="19.5" customHeight="1" x14ac:dyDescent="0.25">
      <c r="A35" s="9"/>
      <c r="B35" s="263"/>
      <c r="C35" s="259"/>
      <c r="D35" s="291"/>
      <c r="E35" s="291"/>
      <c r="F35" s="95" t="s">
        <v>26</v>
      </c>
      <c r="G35" s="287"/>
      <c r="H35" s="79" t="s">
        <v>6</v>
      </c>
      <c r="I35" s="94">
        <v>2015</v>
      </c>
      <c r="J35" s="98">
        <v>3.4</v>
      </c>
      <c r="K35" s="83"/>
      <c r="L35" s="80"/>
      <c r="M35" s="95"/>
      <c r="N35" s="69"/>
      <c r="O35" s="63" t="s">
        <v>195</v>
      </c>
      <c r="P35" s="110"/>
      <c r="Q35" s="104" t="s">
        <v>195</v>
      </c>
      <c r="R35" s="104"/>
      <c r="S35" s="104" t="s">
        <v>195</v>
      </c>
      <c r="T35" s="106"/>
      <c r="U35" s="52"/>
      <c r="V35" s="97"/>
      <c r="W35" s="11"/>
      <c r="AI35" s="55"/>
      <c r="AJ35" s="63" t="s">
        <v>195</v>
      </c>
      <c r="AK35" s="110"/>
      <c r="AL35" s="104" t="s">
        <v>195</v>
      </c>
      <c r="AM35" s="104"/>
      <c r="AN35" s="104" t="s">
        <v>195</v>
      </c>
      <c r="AO35" s="106"/>
      <c r="AP35" s="52"/>
      <c r="AQ35" s="97"/>
      <c r="AR35" s="11"/>
    </row>
    <row r="36" spans="1:56" x14ac:dyDescent="0.25">
      <c r="A36" s="9"/>
      <c r="B36" s="263"/>
      <c r="C36" s="259"/>
      <c r="D36" s="291"/>
      <c r="E36" s="291" t="s">
        <v>27</v>
      </c>
      <c r="F36" s="95" t="s">
        <v>7</v>
      </c>
      <c r="G36" s="287"/>
      <c r="H36" s="79" t="s">
        <v>6</v>
      </c>
      <c r="I36" s="94">
        <v>2015</v>
      </c>
      <c r="J36" s="98">
        <v>50.5</v>
      </c>
      <c r="K36" s="83">
        <f>SUM(J36:J37)</f>
        <v>72.900000000000006</v>
      </c>
      <c r="L36" s="310"/>
      <c r="M36" s="311"/>
      <c r="N36" s="69"/>
      <c r="O36" s="63" t="s">
        <v>195</v>
      </c>
      <c r="P36" s="110" t="s">
        <v>195</v>
      </c>
      <c r="Q36" s="104" t="s">
        <v>195</v>
      </c>
      <c r="R36" s="104" t="s">
        <v>195</v>
      </c>
      <c r="S36" s="104" t="s">
        <v>195</v>
      </c>
      <c r="T36" s="105"/>
      <c r="U36" s="346"/>
      <c r="V36" s="97"/>
      <c r="W36" s="11"/>
      <c r="AI36" s="55"/>
      <c r="AJ36" s="63" t="s">
        <v>195</v>
      </c>
      <c r="AK36" s="110" t="s">
        <v>195</v>
      </c>
      <c r="AL36" s="104" t="s">
        <v>195</v>
      </c>
      <c r="AM36" s="104" t="s">
        <v>195</v>
      </c>
      <c r="AN36" s="104" t="s">
        <v>195</v>
      </c>
      <c r="AO36" s="105"/>
      <c r="AP36" s="39"/>
      <c r="AQ36" s="97"/>
      <c r="AR36" s="11"/>
    </row>
    <row r="37" spans="1:56" x14ac:dyDescent="0.25">
      <c r="A37" s="9"/>
      <c r="B37" s="263"/>
      <c r="C37" s="259"/>
      <c r="D37" s="291"/>
      <c r="E37" s="291"/>
      <c r="F37" s="95" t="s">
        <v>18</v>
      </c>
      <c r="G37" s="287"/>
      <c r="H37" s="79" t="s">
        <v>6</v>
      </c>
      <c r="I37" s="94">
        <v>2015</v>
      </c>
      <c r="J37" s="98">
        <v>22.4</v>
      </c>
      <c r="K37" s="83"/>
      <c r="L37" s="310"/>
      <c r="M37" s="311"/>
      <c r="N37" s="69"/>
      <c r="O37" s="63" t="s">
        <v>195</v>
      </c>
      <c r="P37" s="110"/>
      <c r="Q37" s="104" t="s">
        <v>195</v>
      </c>
      <c r="R37" s="104"/>
      <c r="S37" s="104" t="s">
        <v>195</v>
      </c>
      <c r="T37" s="106"/>
      <c r="U37" s="346"/>
      <c r="V37" s="97"/>
      <c r="W37" s="11"/>
      <c r="AI37" s="55"/>
      <c r="AJ37" s="63" t="s">
        <v>195</v>
      </c>
      <c r="AK37" s="110"/>
      <c r="AL37" s="104" t="s">
        <v>195</v>
      </c>
      <c r="AM37" s="104"/>
      <c r="AN37" s="104" t="s">
        <v>195</v>
      </c>
      <c r="AO37" s="106"/>
      <c r="AP37" s="39"/>
      <c r="AQ37" s="97"/>
      <c r="AR37" s="11"/>
    </row>
    <row r="38" spans="1:56" ht="30" customHeight="1" x14ac:dyDescent="0.25">
      <c r="A38" s="9">
        <v>21</v>
      </c>
      <c r="B38" s="263"/>
      <c r="C38" s="259"/>
      <c r="D38" s="291"/>
      <c r="E38" s="291"/>
      <c r="F38" s="95" t="s">
        <v>25</v>
      </c>
      <c r="G38" s="287"/>
      <c r="H38" s="79" t="s">
        <v>6</v>
      </c>
      <c r="I38" s="94">
        <v>2015</v>
      </c>
      <c r="J38" s="98">
        <v>17.5</v>
      </c>
      <c r="K38" s="83">
        <f>SUM(J38:J39)</f>
        <v>27.1</v>
      </c>
      <c r="L38" s="80">
        <f>K38*1.4</f>
        <v>37.94</v>
      </c>
      <c r="M38" s="124">
        <f>L38-K38</f>
        <v>10.839999999999996</v>
      </c>
      <c r="N38" s="69"/>
      <c r="O38" s="63" t="s">
        <v>195</v>
      </c>
      <c r="P38" s="110" t="s">
        <v>195</v>
      </c>
      <c r="Q38" s="104" t="s">
        <v>195</v>
      </c>
      <c r="R38" s="104" t="s">
        <v>195</v>
      </c>
      <c r="S38" s="104" t="s">
        <v>195</v>
      </c>
      <c r="T38" s="106" t="s">
        <v>195</v>
      </c>
      <c r="U38" s="39" t="s">
        <v>195</v>
      </c>
      <c r="V38" s="97" t="s">
        <v>195</v>
      </c>
      <c r="W38" s="11">
        <f t="shared" si="0"/>
        <v>0</v>
      </c>
      <c r="X38" s="1">
        <f t="shared" si="1"/>
        <v>0</v>
      </c>
      <c r="Y38" s="1">
        <f t="shared" si="2"/>
        <v>0</v>
      </c>
      <c r="Z38" s="1">
        <f>IF(V38="TENDENCIA BIENAL DE ACERCAMIENTO A LA META",1,0)</f>
        <v>0</v>
      </c>
      <c r="AA38" s="1">
        <f>IF(V38="TENDENCIA BIENAL DENTRO DEL RANGO DE LA META",1,0)</f>
        <v>0</v>
      </c>
      <c r="AB38" s="1">
        <f>IF(V38="TENDENCIA QUINQUENAL DENTRO DEL RANGO DE LA META",1,0)</f>
        <v>0</v>
      </c>
      <c r="AC38" s="1">
        <f>IF(V38="TENDENCIA ANUAL SIN MOVIMIENTO A LA META",1,0)</f>
        <v>0</v>
      </c>
      <c r="AD38" s="1">
        <f>IF(V38="META ANUAL NO CUMPLIDA PERO CON TENDENCIA DE ACERCAMIENTO",1,0)</f>
        <v>0</v>
      </c>
      <c r="AE38" s="1">
        <f>IF(V38="TENDENCIA ANUAL DE ALEJAMIENTO A LA META",1,0)</f>
        <v>0</v>
      </c>
      <c r="AF38" s="1">
        <f>IF(V38="META ANUAL NO CUMPLIDA",1,0)</f>
        <v>0</v>
      </c>
      <c r="AG38" s="1">
        <f>IF(V38="NA",1,0)</f>
        <v>1</v>
      </c>
      <c r="AH38" s="1">
        <f>IF(V38="ND",1,0)</f>
        <v>0</v>
      </c>
      <c r="AI38" s="55"/>
      <c r="AJ38" s="63" t="s">
        <v>195</v>
      </c>
      <c r="AK38" s="110">
        <f>SUM(AJ38:AJ39)</f>
        <v>0</v>
      </c>
      <c r="AL38" s="104" t="s">
        <v>195</v>
      </c>
      <c r="AM38" s="104" t="s">
        <v>195</v>
      </c>
      <c r="AN38" s="104" t="s">
        <v>195</v>
      </c>
      <c r="AO38" s="106" t="s">
        <v>195</v>
      </c>
      <c r="AP38" s="39" t="s">
        <v>195</v>
      </c>
      <c r="AQ38" s="97" t="s">
        <v>195</v>
      </c>
      <c r="AR38" s="11">
        <f t="shared" ref="AR38" si="53">IF(AQ38="TENDENCIA ANUAL POR ARRIBA DE LA META",1,0)</f>
        <v>0</v>
      </c>
      <c r="AS38" s="1">
        <f t="shared" ref="AS38" si="54">IF(AQ38="TENDENCIA ANUAL DE ACERCAMIENTO A LA META",1,0)</f>
        <v>0</v>
      </c>
      <c r="AT38" s="1">
        <f t="shared" ref="AT38" si="55">IF(AQ38="TENDENCIA ANUAL DENTRO DEL RANGO DE LA META",1,0)</f>
        <v>0</v>
      </c>
      <c r="AU38" s="1">
        <f t="shared" ref="AU38" si="56">IF(AQ38="TENDENCIA BIENAL POR ARRIBA DE LA META",1,0)</f>
        <v>0</v>
      </c>
      <c r="AV38" s="1">
        <f>IF(AQ38="TENDENCIA BIENAL DENTRO DEL RANGO DE LA META",1,0)</f>
        <v>0</v>
      </c>
      <c r="AW38" s="1">
        <f>IF(AQ38="TENDENCIA ANUAL SIN MOVIMIENTO A LA META",1,0)</f>
        <v>0</v>
      </c>
      <c r="AX38" s="1">
        <f>IF(AQ38="TENDENCIA BIENAL SIN MOVIMIENTO A LA META",1,0)</f>
        <v>0</v>
      </c>
      <c r="AY38" s="1">
        <f>IF(AQ38="META ANUAL NO CUMPLIDA PERO CON TENDENCIA DE ACERCAMIENTO",1,0)</f>
        <v>0</v>
      </c>
      <c r="AZ38" s="1">
        <f>IF(AQ38="TENDENCIA ANUAL DE ALEJAMIENTO A LA META",1,0)</f>
        <v>0</v>
      </c>
      <c r="BA38" s="1">
        <f t="shared" ref="BA38" si="57">IF(AQ38="TENDENCIA BIENAL POR DEBAJO DE LA META",1,0)</f>
        <v>0</v>
      </c>
      <c r="BB38" s="1">
        <f>IF(AQ38="META ANUAL NO CUMPLIDA",1,0)</f>
        <v>0</v>
      </c>
      <c r="BC38" s="1">
        <f>IF(AQ38="NA",1,0)</f>
        <v>1</v>
      </c>
      <c r="BD38" s="1">
        <f>IF(AQ38="ND",1,0)</f>
        <v>0</v>
      </c>
    </row>
    <row r="39" spans="1:56" ht="28.5" customHeight="1" x14ac:dyDescent="0.25">
      <c r="A39" s="9"/>
      <c r="B39" s="263"/>
      <c r="C39" s="259"/>
      <c r="D39" s="291"/>
      <c r="E39" s="291"/>
      <c r="F39" s="95" t="s">
        <v>26</v>
      </c>
      <c r="G39" s="287"/>
      <c r="H39" s="79" t="s">
        <v>6</v>
      </c>
      <c r="I39" s="94">
        <v>2015</v>
      </c>
      <c r="J39" s="98">
        <v>9.6</v>
      </c>
      <c r="K39" s="83"/>
      <c r="L39" s="80"/>
      <c r="M39" s="95"/>
      <c r="N39" s="69"/>
      <c r="O39" s="63" t="s">
        <v>195</v>
      </c>
      <c r="P39" s="110"/>
      <c r="Q39" s="104" t="s">
        <v>195</v>
      </c>
      <c r="R39" s="104"/>
      <c r="S39" s="104" t="s">
        <v>195</v>
      </c>
      <c r="T39" s="106"/>
      <c r="U39" s="39"/>
      <c r="V39" s="97"/>
      <c r="W39" s="11"/>
      <c r="AI39" s="55"/>
      <c r="AJ39" s="109" t="s">
        <v>195</v>
      </c>
      <c r="AK39" s="195"/>
      <c r="AL39" s="104" t="s">
        <v>195</v>
      </c>
      <c r="AM39" s="104"/>
      <c r="AN39" s="104" t="s">
        <v>195</v>
      </c>
      <c r="AO39" s="106"/>
      <c r="AP39" s="39"/>
      <c r="AQ39" s="97"/>
      <c r="AR39" s="11"/>
    </row>
    <row r="40" spans="1:56" x14ac:dyDescent="0.25">
      <c r="A40" s="9"/>
      <c r="B40" s="263"/>
      <c r="C40" s="259"/>
      <c r="D40" s="291" t="s">
        <v>28</v>
      </c>
      <c r="E40" s="291" t="s">
        <v>24</v>
      </c>
      <c r="F40" s="95" t="s">
        <v>7</v>
      </c>
      <c r="G40" s="287"/>
      <c r="H40" s="79" t="s">
        <v>6</v>
      </c>
      <c r="I40" s="94">
        <v>2015</v>
      </c>
      <c r="J40" s="98">
        <v>27.6</v>
      </c>
      <c r="K40" s="83">
        <f>SUM(J40:J41)</f>
        <v>72.2</v>
      </c>
      <c r="L40" s="310"/>
      <c r="M40" s="311"/>
      <c r="N40" s="69"/>
      <c r="O40" s="63" t="s">
        <v>195</v>
      </c>
      <c r="P40" s="110" t="s">
        <v>195</v>
      </c>
      <c r="Q40" s="104" t="s">
        <v>195</v>
      </c>
      <c r="R40" s="104" t="s">
        <v>195</v>
      </c>
      <c r="S40" s="104" t="s">
        <v>195</v>
      </c>
      <c r="T40" s="106"/>
      <c r="U40" s="346"/>
      <c r="V40" s="97"/>
      <c r="W40" s="11"/>
      <c r="AI40" s="55"/>
      <c r="AJ40" s="63">
        <v>25.3</v>
      </c>
      <c r="AK40" s="110">
        <v>65.900000000000006</v>
      </c>
      <c r="AL40" s="108">
        <f>AJ40-$J$40</f>
        <v>-2.3000000000000007</v>
      </c>
      <c r="AM40" s="100"/>
      <c r="AN40" s="100">
        <f>AL40*-1</f>
        <v>2.3000000000000007</v>
      </c>
      <c r="AO40" s="306"/>
      <c r="AP40" s="307"/>
      <c r="AQ40" s="19"/>
      <c r="AR40" s="11"/>
    </row>
    <row r="41" spans="1:56" x14ac:dyDescent="0.25">
      <c r="A41" s="9"/>
      <c r="B41" s="263"/>
      <c r="C41" s="259"/>
      <c r="D41" s="291"/>
      <c r="E41" s="291"/>
      <c r="F41" s="95" t="s">
        <v>18</v>
      </c>
      <c r="G41" s="287"/>
      <c r="H41" s="79" t="s">
        <v>6</v>
      </c>
      <c r="I41" s="94">
        <v>2015</v>
      </c>
      <c r="J41" s="98">
        <v>44.6</v>
      </c>
      <c r="K41" s="83"/>
      <c r="L41" s="310"/>
      <c r="M41" s="311"/>
      <c r="N41" s="69"/>
      <c r="O41" s="63" t="s">
        <v>195</v>
      </c>
      <c r="P41" s="110"/>
      <c r="Q41" s="104" t="s">
        <v>195</v>
      </c>
      <c r="R41" s="104"/>
      <c r="S41" s="104" t="s">
        <v>195</v>
      </c>
      <c r="T41" s="106"/>
      <c r="U41" s="346"/>
      <c r="V41" s="97"/>
      <c r="W41" s="11"/>
      <c r="AI41" s="55"/>
      <c r="AJ41" s="63">
        <v>40.6</v>
      </c>
      <c r="AK41" s="110"/>
      <c r="AL41" s="108">
        <f>AJ41-$J$41</f>
        <v>-4</v>
      </c>
      <c r="AM41" s="100"/>
      <c r="AN41" s="100">
        <f>AL41*-1</f>
        <v>4</v>
      </c>
      <c r="AO41" s="306"/>
      <c r="AP41" s="307"/>
      <c r="AQ41" s="19"/>
      <c r="AR41" s="11"/>
    </row>
    <row r="42" spans="1:56" ht="30.75" customHeight="1" x14ac:dyDescent="0.25">
      <c r="A42" s="9">
        <v>22</v>
      </c>
      <c r="B42" s="263"/>
      <c r="C42" s="259"/>
      <c r="D42" s="291"/>
      <c r="E42" s="291"/>
      <c r="F42" s="95" t="s">
        <v>25</v>
      </c>
      <c r="G42" s="287"/>
      <c r="H42" s="79" t="s">
        <v>6</v>
      </c>
      <c r="I42" s="94">
        <v>2015</v>
      </c>
      <c r="J42" s="98">
        <v>20.3</v>
      </c>
      <c r="K42" s="83">
        <f>SUM(J42:J43)</f>
        <v>27.8</v>
      </c>
      <c r="L42" s="80">
        <f>K42*1.4</f>
        <v>38.92</v>
      </c>
      <c r="M42" s="124">
        <f>L42-K42</f>
        <v>11.120000000000001</v>
      </c>
      <c r="N42" s="69"/>
      <c r="O42" s="63" t="s">
        <v>195</v>
      </c>
      <c r="P42" s="110" t="s">
        <v>195</v>
      </c>
      <c r="Q42" s="104" t="s">
        <v>195</v>
      </c>
      <c r="R42" s="104" t="s">
        <v>195</v>
      </c>
      <c r="S42" s="104" t="s">
        <v>195</v>
      </c>
      <c r="T42" s="106" t="s">
        <v>195</v>
      </c>
      <c r="U42" s="39" t="s">
        <v>195</v>
      </c>
      <c r="V42" s="97" t="s">
        <v>195</v>
      </c>
      <c r="W42" s="11">
        <f t="shared" si="0"/>
        <v>0</v>
      </c>
      <c r="X42" s="1">
        <f t="shared" si="1"/>
        <v>0</v>
      </c>
      <c r="Y42" s="1">
        <f t="shared" si="2"/>
        <v>0</v>
      </c>
      <c r="Z42" s="1">
        <f>IF(V42="TENDENCIA BIENAL DE ACERCAMIENTO A LA META",1,0)</f>
        <v>0</v>
      </c>
      <c r="AA42" s="1">
        <f>IF(V42="TENDENCIA BIENAL DENTRO DEL RANGO DE LA META",1,0)</f>
        <v>0</v>
      </c>
      <c r="AB42" s="1">
        <f>IF(V42="TENDENCIA QUINQUENAL DENTRO DEL RANGO DE LA META",1,0)</f>
        <v>0</v>
      </c>
      <c r="AC42" s="1">
        <f>IF(V42="TENDENCIA ANUAL SIN MOVIMIENTO A LA META",1,0)</f>
        <v>0</v>
      </c>
      <c r="AD42" s="1">
        <f>IF(V42="META ANUAL NO CUMPLIDA PERO CON TENDENCIA DE ACERCAMIENTO",1,0)</f>
        <v>0</v>
      </c>
      <c r="AE42" s="1">
        <f>IF(V42="TENDENCIA ANUAL DE ALEJAMIENTO A LA META",1,0)</f>
        <v>0</v>
      </c>
      <c r="AF42" s="1">
        <f>IF(V42="META ANUAL NO CUMPLIDA",1,0)</f>
        <v>0</v>
      </c>
      <c r="AG42" s="1">
        <f>IF(V42="NA",1,0)</f>
        <v>1</v>
      </c>
      <c r="AH42" s="1">
        <f>IF(V42="ND",1,0)</f>
        <v>0</v>
      </c>
      <c r="AI42" s="55"/>
      <c r="AJ42" s="63">
        <v>22.6</v>
      </c>
      <c r="AK42" s="110">
        <v>34.200000000000003</v>
      </c>
      <c r="AL42" s="108">
        <f>AJ42-$J$42</f>
        <v>2.3000000000000007</v>
      </c>
      <c r="AM42" s="100">
        <f>AK42-$K$42</f>
        <v>6.4000000000000021</v>
      </c>
      <c r="AN42" s="100">
        <f>AL42</f>
        <v>2.3000000000000007</v>
      </c>
      <c r="AO42" s="102">
        <f>(AK42-$K$42)/($L$42-$K$42)</f>
        <v>0.57553956834532383</v>
      </c>
      <c r="AP42" s="103" t="s">
        <v>72</v>
      </c>
      <c r="AQ42" s="304" t="s">
        <v>102</v>
      </c>
      <c r="AR42" s="11">
        <f t="shared" ref="AR42" si="58">IF(AQ42="TENDENCIA ANUAL POR ARRIBA DE LA META",1,0)</f>
        <v>0</v>
      </c>
      <c r="AS42" s="1">
        <f t="shared" ref="AS42" si="59">IF(AQ42="TENDENCIA ANUAL DE ACERCAMIENTO A LA META",1,0)</f>
        <v>1</v>
      </c>
      <c r="AT42" s="1">
        <f t="shared" ref="AT42" si="60">IF(AQ42="TENDENCIA ANUAL DENTRO DEL RANGO DE LA META",1,0)</f>
        <v>0</v>
      </c>
      <c r="AU42" s="1">
        <f t="shared" ref="AU42" si="61">IF(AQ42="TENDENCIA BIENAL POR ARRIBA DE LA META",1,0)</f>
        <v>0</v>
      </c>
      <c r="AV42" s="1">
        <f>IF(AQ42="TENDENCIA BIENAL DENTRO DEL RANGO DE LA META",1,0)</f>
        <v>0</v>
      </c>
      <c r="AW42" s="1">
        <f>IF(AQ42="TENDENCIA ANUAL SIN MOVIMIENTO A LA META",1,0)</f>
        <v>0</v>
      </c>
      <c r="AX42" s="1">
        <f>IF(AQ42="TENDENCIA BIENAL SIN MOVIMIENTO A LA META",1,0)</f>
        <v>0</v>
      </c>
      <c r="AY42" s="1">
        <f>IF(AQ42="META ANUAL NO CUMPLIDA PERO CON TENDENCIA DE ACERCAMIENTO",1,0)</f>
        <v>0</v>
      </c>
      <c r="AZ42" s="1">
        <f>IF(AQ42="TENDENCIA ANUAL DE ALEJAMIENTO A LA META",1,0)</f>
        <v>0</v>
      </c>
      <c r="BA42" s="1">
        <f t="shared" ref="BA42" si="62">IF(AQ42="TENDENCIA BIENAL POR DEBAJO DE LA META",1,0)</f>
        <v>0</v>
      </c>
      <c r="BB42" s="1">
        <f>IF(AQ42="META ANUAL NO CUMPLIDA",1,0)</f>
        <v>0</v>
      </c>
      <c r="BC42" s="1">
        <f>IF(AQ42="NA",1,0)</f>
        <v>0</v>
      </c>
      <c r="BD42" s="1">
        <f>IF(AQ42="ND",1,0)</f>
        <v>0</v>
      </c>
    </row>
    <row r="43" spans="1:56" ht="33" customHeight="1" x14ac:dyDescent="0.25">
      <c r="A43" s="9"/>
      <c r="B43" s="263"/>
      <c r="C43" s="259"/>
      <c r="D43" s="291"/>
      <c r="E43" s="291"/>
      <c r="F43" s="95" t="s">
        <v>26</v>
      </c>
      <c r="G43" s="287"/>
      <c r="H43" s="79" t="s">
        <v>6</v>
      </c>
      <c r="I43" s="94">
        <v>2015</v>
      </c>
      <c r="J43" s="98">
        <v>7.5</v>
      </c>
      <c r="K43" s="83"/>
      <c r="L43" s="80"/>
      <c r="M43" s="95"/>
      <c r="N43" s="69"/>
      <c r="O43" s="63" t="s">
        <v>195</v>
      </c>
      <c r="P43" s="110"/>
      <c r="Q43" s="104" t="s">
        <v>195</v>
      </c>
      <c r="R43" s="104"/>
      <c r="S43" s="104" t="s">
        <v>195</v>
      </c>
      <c r="T43" s="106"/>
      <c r="U43" s="39"/>
      <c r="V43" s="97"/>
      <c r="W43" s="11"/>
      <c r="AI43" s="55"/>
      <c r="AJ43" s="63">
        <v>11.6</v>
      </c>
      <c r="AK43" s="110"/>
      <c r="AL43" s="108">
        <f>AJ43-$J$43</f>
        <v>4.0999999999999996</v>
      </c>
      <c r="AM43" s="100"/>
      <c r="AN43" s="100">
        <f>AL43</f>
        <v>4.0999999999999996</v>
      </c>
      <c r="AO43" s="102"/>
      <c r="AP43" s="103"/>
      <c r="AQ43" s="305"/>
      <c r="AR43" s="11"/>
    </row>
    <row r="44" spans="1:56" x14ac:dyDescent="0.25">
      <c r="A44" s="9"/>
      <c r="B44" s="263"/>
      <c r="C44" s="259"/>
      <c r="D44" s="291"/>
      <c r="E44" s="291" t="s">
        <v>27</v>
      </c>
      <c r="F44" s="95" t="s">
        <v>7</v>
      </c>
      <c r="G44" s="287"/>
      <c r="H44" s="79" t="s">
        <v>6</v>
      </c>
      <c r="I44" s="94">
        <v>2015</v>
      </c>
      <c r="J44" s="98">
        <v>58.8</v>
      </c>
      <c r="K44" s="83">
        <f>SUM(J44:J45)</f>
        <v>84.8</v>
      </c>
      <c r="L44" s="310"/>
      <c r="M44" s="311"/>
      <c r="N44" s="69"/>
      <c r="O44" s="63" t="s">
        <v>195</v>
      </c>
      <c r="P44" s="110" t="s">
        <v>195</v>
      </c>
      <c r="Q44" s="104" t="s">
        <v>195</v>
      </c>
      <c r="R44" s="104" t="s">
        <v>195</v>
      </c>
      <c r="S44" s="104" t="s">
        <v>195</v>
      </c>
      <c r="T44" s="106"/>
      <c r="U44" s="346"/>
      <c r="V44" s="97"/>
      <c r="W44" s="11"/>
      <c r="AI44" s="55"/>
      <c r="AJ44" s="63">
        <v>56.3</v>
      </c>
      <c r="AK44" s="110">
        <v>81.099999999999994</v>
      </c>
      <c r="AL44" s="108">
        <f>AJ44-$J$44</f>
        <v>-2.5</v>
      </c>
      <c r="AM44" s="100"/>
      <c r="AN44" s="100">
        <f>AL44*-1</f>
        <v>2.5</v>
      </c>
      <c r="AO44" s="308"/>
      <c r="AP44" s="307"/>
      <c r="AQ44" s="19"/>
      <c r="AR44" s="11"/>
    </row>
    <row r="45" spans="1:56" x14ac:dyDescent="0.25">
      <c r="A45" s="9"/>
      <c r="B45" s="263"/>
      <c r="C45" s="259"/>
      <c r="D45" s="291"/>
      <c r="E45" s="291"/>
      <c r="F45" s="95" t="s">
        <v>18</v>
      </c>
      <c r="G45" s="287"/>
      <c r="H45" s="79" t="s">
        <v>6</v>
      </c>
      <c r="I45" s="94">
        <v>2015</v>
      </c>
      <c r="J45" s="98">
        <v>26</v>
      </c>
      <c r="K45" s="83"/>
      <c r="L45" s="310"/>
      <c r="M45" s="311"/>
      <c r="N45" s="69"/>
      <c r="O45" s="63" t="s">
        <v>195</v>
      </c>
      <c r="P45" s="110"/>
      <c r="Q45" s="104" t="s">
        <v>195</v>
      </c>
      <c r="R45" s="104"/>
      <c r="S45" s="104" t="s">
        <v>195</v>
      </c>
      <c r="T45" s="106"/>
      <c r="U45" s="346"/>
      <c r="V45" s="97"/>
      <c r="W45" s="11"/>
      <c r="AI45" s="55"/>
      <c r="AJ45" s="63">
        <v>24.8</v>
      </c>
      <c r="AK45" s="110"/>
      <c r="AL45" s="108">
        <f>AJ45-$J$45</f>
        <v>-1.1999999999999993</v>
      </c>
      <c r="AM45" s="100"/>
      <c r="AN45" s="100">
        <f>AL45*-1</f>
        <v>1.1999999999999993</v>
      </c>
      <c r="AO45" s="309"/>
      <c r="AP45" s="307"/>
      <c r="AQ45" s="19"/>
      <c r="AR45" s="11"/>
    </row>
    <row r="46" spans="1:56" ht="32.25" customHeight="1" x14ac:dyDescent="0.25">
      <c r="A46" s="9">
        <v>23</v>
      </c>
      <c r="B46" s="263"/>
      <c r="C46" s="259"/>
      <c r="D46" s="291"/>
      <c r="E46" s="291"/>
      <c r="F46" s="95" t="s">
        <v>25</v>
      </c>
      <c r="G46" s="287"/>
      <c r="H46" s="79" t="s">
        <v>6</v>
      </c>
      <c r="I46" s="94">
        <v>2015</v>
      </c>
      <c r="J46" s="98">
        <v>10.4</v>
      </c>
      <c r="K46" s="83">
        <f>SUM(J46:J47)</f>
        <v>15.2</v>
      </c>
      <c r="L46" s="80">
        <f>K46*1.4</f>
        <v>21.279999999999998</v>
      </c>
      <c r="M46" s="124">
        <f>L46-K46</f>
        <v>6.0799999999999983</v>
      </c>
      <c r="N46" s="69"/>
      <c r="O46" s="63" t="s">
        <v>195</v>
      </c>
      <c r="P46" s="110" t="s">
        <v>195</v>
      </c>
      <c r="Q46" s="104" t="s">
        <v>195</v>
      </c>
      <c r="R46" s="104" t="s">
        <v>195</v>
      </c>
      <c r="S46" s="104" t="s">
        <v>195</v>
      </c>
      <c r="T46" s="106" t="s">
        <v>195</v>
      </c>
      <c r="U46" s="39" t="s">
        <v>195</v>
      </c>
      <c r="V46" s="97" t="s">
        <v>195</v>
      </c>
      <c r="W46" s="11">
        <f t="shared" si="0"/>
        <v>0</v>
      </c>
      <c r="X46" s="1">
        <f t="shared" si="1"/>
        <v>0</v>
      </c>
      <c r="Y46" s="1">
        <f t="shared" si="2"/>
        <v>0</v>
      </c>
      <c r="Z46" s="1">
        <f>IF(V46="TENDENCIA BIENAL DE ACERCAMIENTO A LA META",1,0)</f>
        <v>0</v>
      </c>
      <c r="AA46" s="1">
        <f>IF(V46="TENDENCIA BIENAL DENTRO DEL RANGO DE LA META",1,0)</f>
        <v>0</v>
      </c>
      <c r="AB46" s="1">
        <f>IF(V46="TENDENCIA QUINQUENAL DENTRO DEL RANGO DE LA META",1,0)</f>
        <v>0</v>
      </c>
      <c r="AC46" s="1">
        <f>IF(V46="TENDENCIA ANUAL SIN MOVIMIENTO A LA META",1,0)</f>
        <v>0</v>
      </c>
      <c r="AD46" s="1">
        <f>IF(V46="META ANUAL NO CUMPLIDA PERO CON TENDENCIA DE ACERCAMIENTO",1,0)</f>
        <v>0</v>
      </c>
      <c r="AE46" s="1">
        <f>IF(V46="TENDENCIA ANUAL DE ALEJAMIENTO A LA META",1,0)</f>
        <v>0</v>
      </c>
      <c r="AF46" s="1">
        <f>IF(V46="META ANUAL NO CUMPLIDA",1,0)</f>
        <v>0</v>
      </c>
      <c r="AG46" s="1">
        <f>IF(V46="NA",1,0)</f>
        <v>1</v>
      </c>
      <c r="AH46" s="1">
        <f>IF(V46="ND",1,0)</f>
        <v>0</v>
      </c>
      <c r="AI46" s="55"/>
      <c r="AJ46" s="63">
        <v>11.6</v>
      </c>
      <c r="AK46" s="110">
        <v>18.899999999999999</v>
      </c>
      <c r="AL46" s="108">
        <f>AJ46-$J$46</f>
        <v>1.1999999999999993</v>
      </c>
      <c r="AM46" s="100">
        <f>AK46-$K$46</f>
        <v>3.6999999999999993</v>
      </c>
      <c r="AN46" s="100">
        <f>AL46</f>
        <v>1.1999999999999993</v>
      </c>
      <c r="AO46" s="102">
        <f>(AK46-$K$46)/($L$46-$K$46)</f>
        <v>0.60855263157894746</v>
      </c>
      <c r="AP46" s="103" t="s">
        <v>72</v>
      </c>
      <c r="AQ46" s="304" t="s">
        <v>102</v>
      </c>
      <c r="AR46" s="11">
        <f t="shared" ref="AR46" si="63">IF(AQ46="TENDENCIA ANUAL POR ARRIBA DE LA META",1,0)</f>
        <v>0</v>
      </c>
      <c r="AS46" s="1">
        <f t="shared" ref="AS46" si="64">IF(AQ46="TENDENCIA ANUAL DE ACERCAMIENTO A LA META",1,0)</f>
        <v>1</v>
      </c>
      <c r="AT46" s="1">
        <f t="shared" ref="AT46" si="65">IF(AQ46="TENDENCIA ANUAL DENTRO DEL RANGO DE LA META",1,0)</f>
        <v>0</v>
      </c>
      <c r="AU46" s="1">
        <f t="shared" ref="AU46" si="66">IF(AQ46="TENDENCIA BIENAL POR ARRIBA DE LA META",1,0)</f>
        <v>0</v>
      </c>
      <c r="AV46" s="1">
        <f>IF(AQ46="TENDENCIA BIENAL DENTRO DEL RANGO DE LA META",1,0)</f>
        <v>0</v>
      </c>
      <c r="AW46" s="1">
        <f>IF(AQ46="TENDENCIA ANUAL SIN MOVIMIENTO A LA META",1,0)</f>
        <v>0</v>
      </c>
      <c r="AX46" s="1">
        <f>IF(AQ46="TENDENCIA BIENAL SIN MOVIMIENTO A LA META",1,0)</f>
        <v>0</v>
      </c>
      <c r="AY46" s="1">
        <f>IF(AQ46="META ANUAL NO CUMPLIDA PERO CON TENDENCIA DE ACERCAMIENTO",1,0)</f>
        <v>0</v>
      </c>
      <c r="AZ46" s="1">
        <f>IF(AQ46="TENDENCIA ANUAL DE ALEJAMIENTO A LA META",1,0)</f>
        <v>0</v>
      </c>
      <c r="BA46" s="1">
        <f t="shared" ref="BA46" si="67">IF(AQ46="TENDENCIA BIENAL POR DEBAJO DE LA META",1,0)</f>
        <v>0</v>
      </c>
      <c r="BB46" s="1">
        <f>IF(AQ46="META ANUAL NO CUMPLIDA",1,0)</f>
        <v>0</v>
      </c>
      <c r="BC46" s="1">
        <f>IF(AQ46="NA",1,0)</f>
        <v>0</v>
      </c>
      <c r="BD46" s="1">
        <f>IF(AQ46="ND",1,0)</f>
        <v>0</v>
      </c>
    </row>
    <row r="47" spans="1:56" ht="30.75" customHeight="1" x14ac:dyDescent="0.25">
      <c r="A47" s="9"/>
      <c r="B47" s="262"/>
      <c r="C47" s="259"/>
      <c r="D47" s="291"/>
      <c r="E47" s="291"/>
      <c r="F47" s="95" t="s">
        <v>26</v>
      </c>
      <c r="G47" s="288"/>
      <c r="H47" s="79" t="s">
        <v>6</v>
      </c>
      <c r="I47" s="94">
        <v>2015</v>
      </c>
      <c r="J47" s="98">
        <v>4.8</v>
      </c>
      <c r="K47" s="83"/>
      <c r="L47" s="80"/>
      <c r="M47" s="95"/>
      <c r="N47" s="69"/>
      <c r="O47" s="63" t="s">
        <v>195</v>
      </c>
      <c r="P47" s="110"/>
      <c r="Q47" s="104" t="s">
        <v>195</v>
      </c>
      <c r="R47" s="104"/>
      <c r="S47" s="104" t="s">
        <v>195</v>
      </c>
      <c r="T47" s="106"/>
      <c r="U47" s="39"/>
      <c r="V47" s="97"/>
      <c r="W47" s="11"/>
      <c r="AI47" s="55"/>
      <c r="AJ47" s="63">
        <v>7.3</v>
      </c>
      <c r="AK47" s="110"/>
      <c r="AL47" s="108">
        <f>AJ47-$J$47</f>
        <v>2.5</v>
      </c>
      <c r="AM47" s="100"/>
      <c r="AN47" s="100">
        <f>AL47</f>
        <v>2.5</v>
      </c>
      <c r="AO47" s="102"/>
      <c r="AP47" s="103"/>
      <c r="AQ47" s="305"/>
      <c r="AR47" s="11"/>
    </row>
    <row r="48" spans="1:56" ht="60" x14ac:dyDescent="0.25">
      <c r="A48" s="9">
        <v>24</v>
      </c>
      <c r="B48" s="123" t="s">
        <v>243</v>
      </c>
      <c r="C48" s="259" t="s">
        <v>290</v>
      </c>
      <c r="D48" s="259"/>
      <c r="E48" s="259"/>
      <c r="F48" s="260"/>
      <c r="G48" s="81" t="s">
        <v>120</v>
      </c>
      <c r="H48" s="79" t="s">
        <v>6</v>
      </c>
      <c r="I48" s="94" t="s">
        <v>199</v>
      </c>
      <c r="J48" s="98">
        <v>66.599999999999994</v>
      </c>
      <c r="K48" s="80"/>
      <c r="L48" s="94">
        <f>J48*1.4</f>
        <v>93.239999999999981</v>
      </c>
      <c r="M48" s="95">
        <f>L48-J48</f>
        <v>26.639999999999986</v>
      </c>
      <c r="N48" s="69"/>
      <c r="O48" s="62">
        <v>67.8</v>
      </c>
      <c r="P48" s="28"/>
      <c r="Q48" s="100">
        <f>O48-J48</f>
        <v>1.2000000000000028</v>
      </c>
      <c r="R48" s="103"/>
      <c r="S48" s="56">
        <f>Q48/M48</f>
        <v>4.5045045045045175E-2</v>
      </c>
      <c r="T48" s="103"/>
      <c r="U48" s="3" t="s">
        <v>72</v>
      </c>
      <c r="V48" s="16" t="s">
        <v>102</v>
      </c>
      <c r="W48" s="11">
        <f t="shared" si="0"/>
        <v>0</v>
      </c>
      <c r="X48" s="1">
        <f t="shared" si="1"/>
        <v>1</v>
      </c>
      <c r="Y48" s="1">
        <f t="shared" si="2"/>
        <v>0</v>
      </c>
      <c r="Z48" s="1">
        <f>IF(V48="TENDENCIA BIENAL DE ACERCAMIENTO A LA META",1,0)</f>
        <v>0</v>
      </c>
      <c r="AA48" s="1">
        <f>IF(V48="TENDENCIA BIENAL DENTRO DEL RANGO DE LA META",1,0)</f>
        <v>0</v>
      </c>
      <c r="AB48" s="1">
        <f>IF(V48="TENDENCIA QUINQUENAL DENTRO DEL RANGO DE LA META",1,0)</f>
        <v>0</v>
      </c>
      <c r="AC48" s="1">
        <f>IF(V48="TENDENCIA ANUAL SIN MOVIMIENTO A LA META",1,0)</f>
        <v>0</v>
      </c>
      <c r="AD48" s="1">
        <f>IF(V48="META ANUAL NO CUMPLIDA PERO CON TENDENCIA DE ACERCAMIENTO",1,0)</f>
        <v>0</v>
      </c>
      <c r="AE48" s="1">
        <f>IF(V48="TENDENCIA ANUAL DE ALEJAMIENTO A LA META",1,0)</f>
        <v>0</v>
      </c>
      <c r="AF48" s="1">
        <f>IF(V48="META ANUAL NO CUMPLIDA",1,0)</f>
        <v>0</v>
      </c>
      <c r="AG48" s="1">
        <f>IF(V48="NA",1,0)</f>
        <v>0</v>
      </c>
      <c r="AH48" s="1">
        <f>IF(V48="ND",1,0)</f>
        <v>0</v>
      </c>
      <c r="AI48" s="55"/>
      <c r="AJ48" s="77">
        <v>62.4</v>
      </c>
      <c r="AK48" s="75"/>
      <c r="AL48" s="112">
        <f>AJ48-J48</f>
        <v>-4.1999999999999957</v>
      </c>
      <c r="AM48" s="54"/>
      <c r="AN48" s="68">
        <f>AL48/M48</f>
        <v>-0.15765765765765757</v>
      </c>
      <c r="AO48" s="54"/>
      <c r="AP48" s="2" t="s">
        <v>77</v>
      </c>
      <c r="AQ48" s="17" t="s">
        <v>103</v>
      </c>
      <c r="AR48" s="11">
        <f t="shared" ref="AR48" si="68">IF(AQ48="TENDENCIA ANUAL POR ARRIBA DE LA META",1,0)</f>
        <v>0</v>
      </c>
      <c r="AS48" s="1">
        <f t="shared" ref="AS48" si="69">IF(AQ48="TENDENCIA ANUAL DE ACERCAMIENTO A LA META",1,0)</f>
        <v>0</v>
      </c>
      <c r="AT48" s="1">
        <f t="shared" ref="AT48" si="70">IF(AQ48="TENDENCIA ANUAL DENTRO DEL RANGO DE LA META",1,0)</f>
        <v>0</v>
      </c>
      <c r="AU48" s="1">
        <f t="shared" ref="AU48" si="71">IF(AQ48="TENDENCIA BIENAL POR ARRIBA DE LA META",1,0)</f>
        <v>0</v>
      </c>
      <c r="AV48" s="1">
        <f>IF(AQ48="TENDENCIA BIENAL DENTRO DEL RANGO DE LA META",1,0)</f>
        <v>0</v>
      </c>
      <c r="AW48" s="1">
        <f>IF(AQ48="TENDENCIA ANUAL SIN MOVIMIENTO A LA META",1,0)</f>
        <v>0</v>
      </c>
      <c r="AX48" s="1">
        <f>IF(AQ48="TENDENCIA BIENAL SIN MOVIMIENTO A LA META",1,0)</f>
        <v>0</v>
      </c>
      <c r="AY48" s="1">
        <f>IF(AQ48="META ANUAL NO CUMPLIDA PERO CON TENDENCIA DE ACERCAMIENTO",1,0)</f>
        <v>0</v>
      </c>
      <c r="AZ48" s="1">
        <f>IF(AQ48="TENDENCIA ANUAL DE ALEJAMIENTO A LA META",1,0)</f>
        <v>1</v>
      </c>
      <c r="BA48" s="1">
        <f t="shared" ref="BA48" si="72">IF(AQ48="TENDENCIA BIENAL POR DEBAJO DE LA META",1,0)</f>
        <v>0</v>
      </c>
      <c r="BB48" s="1">
        <f>IF(AQ48="META ANUAL NO CUMPLIDA",1,0)</f>
        <v>0</v>
      </c>
      <c r="BC48" s="1">
        <f>IF(AQ48="NA",1,0)</f>
        <v>0</v>
      </c>
      <c r="BD48" s="1">
        <f>IF(AQ48="ND",1,0)</f>
        <v>0</v>
      </c>
    </row>
    <row r="49" spans="1:56" ht="21" customHeight="1" x14ac:dyDescent="0.25">
      <c r="A49" s="9"/>
      <c r="B49" s="261" t="s">
        <v>244</v>
      </c>
      <c r="C49" s="259" t="s">
        <v>29</v>
      </c>
      <c r="D49" s="292" t="s">
        <v>30</v>
      </c>
      <c r="E49" s="292"/>
      <c r="F49" s="293"/>
      <c r="G49" s="286" t="s">
        <v>121</v>
      </c>
      <c r="H49" s="79"/>
      <c r="I49" s="94"/>
      <c r="J49" s="94"/>
      <c r="K49" s="80"/>
      <c r="L49" s="94"/>
      <c r="M49" s="95"/>
      <c r="N49" s="69"/>
      <c r="O49" s="62"/>
      <c r="P49" s="28"/>
      <c r="V49" s="19"/>
      <c r="W49" s="11"/>
      <c r="AI49" s="55"/>
      <c r="AJ49" s="62"/>
      <c r="AK49" s="28"/>
      <c r="AQ49" s="19"/>
      <c r="AR49" s="11"/>
    </row>
    <row r="50" spans="1:56" ht="60" x14ac:dyDescent="0.25">
      <c r="A50" s="9">
        <v>25</v>
      </c>
      <c r="B50" s="263"/>
      <c r="C50" s="259"/>
      <c r="D50" s="259" t="s">
        <v>31</v>
      </c>
      <c r="E50" s="259"/>
      <c r="F50" s="260"/>
      <c r="G50" s="287"/>
      <c r="H50" s="79" t="s">
        <v>8</v>
      </c>
      <c r="I50" s="94">
        <v>2015</v>
      </c>
      <c r="J50" s="98">
        <v>7.4</v>
      </c>
      <c r="K50" s="80"/>
      <c r="L50" s="94" t="s">
        <v>293</v>
      </c>
      <c r="M50" s="124">
        <f t="shared" ref="M50:M57" si="73">IF(J50&gt;7,0,7-J50)</f>
        <v>0</v>
      </c>
      <c r="N50" s="69"/>
      <c r="O50" s="62" t="s">
        <v>195</v>
      </c>
      <c r="P50" s="28"/>
      <c r="Q50" s="1" t="s">
        <v>195</v>
      </c>
      <c r="S50" s="1" t="s">
        <v>195</v>
      </c>
      <c r="U50" s="1" t="s">
        <v>195</v>
      </c>
      <c r="V50" s="19" t="s">
        <v>195</v>
      </c>
      <c r="W50" s="11">
        <f t="shared" si="0"/>
        <v>0</v>
      </c>
      <c r="X50" s="1">
        <f t="shared" si="1"/>
        <v>0</v>
      </c>
      <c r="Y50" s="1">
        <f t="shared" si="2"/>
        <v>0</v>
      </c>
      <c r="Z50" s="1">
        <f t="shared" ref="Z50:Z57" si="74">IF(V50="TENDENCIA BIENAL DE ACERCAMIENTO A LA META",1,0)</f>
        <v>0</v>
      </c>
      <c r="AA50" s="1">
        <f t="shared" ref="AA50:AA57" si="75">IF(V50="TENDENCIA BIENAL DENTRO DEL RANGO DE LA META",1,0)</f>
        <v>0</v>
      </c>
      <c r="AB50" s="1">
        <f t="shared" ref="AB50:AB57" si="76">IF(V50="TENDENCIA QUINQUENAL DENTRO DEL RANGO DE LA META",1,0)</f>
        <v>0</v>
      </c>
      <c r="AC50" s="1">
        <f t="shared" ref="AC50:AC57" si="77">IF(V50="TENDENCIA ANUAL SIN MOVIMIENTO A LA META",1,0)</f>
        <v>0</v>
      </c>
      <c r="AD50" s="1">
        <f t="shared" ref="AD50:AD57" si="78">IF(V50="META ANUAL NO CUMPLIDA PERO CON TENDENCIA DE ACERCAMIENTO",1,0)</f>
        <v>0</v>
      </c>
      <c r="AE50" s="1">
        <f t="shared" ref="AE50:AE57" si="79">IF(V50="TENDENCIA ANUAL DE ALEJAMIENTO A LA META",1,0)</f>
        <v>0</v>
      </c>
      <c r="AF50" s="1">
        <f t="shared" ref="AF50:AF57" si="80">IF(V50="META ANUAL NO CUMPLIDA",1,0)</f>
        <v>0</v>
      </c>
      <c r="AG50" s="1">
        <f t="shared" ref="AG50:AG57" si="81">IF(V50="NA",1,0)</f>
        <v>1</v>
      </c>
      <c r="AH50" s="1">
        <f t="shared" ref="AH50:AH57" si="82">IF(V50="ND",1,0)</f>
        <v>0</v>
      </c>
      <c r="AI50" s="55"/>
      <c r="AJ50" s="61">
        <v>7.6164135569576104</v>
      </c>
      <c r="AK50" s="28"/>
      <c r="AL50" s="100">
        <f t="shared" ref="AL50:AL57" si="83">AJ50-J50</f>
        <v>0.21641355695761</v>
      </c>
      <c r="AM50" s="103"/>
      <c r="AN50" s="103" t="s">
        <v>195</v>
      </c>
      <c r="AO50" s="103"/>
      <c r="AP50" s="103" t="s">
        <v>72</v>
      </c>
      <c r="AQ50" s="73" t="s">
        <v>100</v>
      </c>
      <c r="AR50" s="11">
        <f t="shared" ref="AR50:AR57" si="84">IF(AQ50="TENDENCIA ANUAL POR ARRIBA DE LA META",1,0)</f>
        <v>0</v>
      </c>
      <c r="AS50" s="1">
        <f t="shared" ref="AS50:AS57" si="85">IF(AQ50="TENDENCIA ANUAL DE ACERCAMIENTO A LA META",1,0)</f>
        <v>0</v>
      </c>
      <c r="AT50" s="1">
        <f t="shared" ref="AT50:AT57" si="86">IF(AQ50="TENDENCIA ANUAL DENTRO DEL RANGO DE LA META",1,0)</f>
        <v>0</v>
      </c>
      <c r="AU50" s="1">
        <f t="shared" ref="AU50:AU57" si="87">IF(AQ50="TENDENCIA BIENAL POR ARRIBA DE LA META",1,0)</f>
        <v>0</v>
      </c>
      <c r="AV50" s="1">
        <f t="shared" ref="AV50:AV57" si="88">IF(AQ50="TENDENCIA BIENAL DENTRO DEL RANGO DE LA META",1,0)</f>
        <v>1</v>
      </c>
      <c r="AW50" s="1">
        <f t="shared" ref="AW50:AW57" si="89">IF(AQ50="TENDENCIA ANUAL SIN MOVIMIENTO A LA META",1,0)</f>
        <v>0</v>
      </c>
      <c r="AX50" s="1">
        <f t="shared" ref="AX50:AX57" si="90">IF(AQ50="TENDENCIA BIENAL SIN MOVIMIENTO A LA META",1,0)</f>
        <v>0</v>
      </c>
      <c r="AY50" s="1">
        <f t="shared" ref="AY50:AY57" si="91">IF(AQ50="META ANUAL NO CUMPLIDA PERO CON TENDENCIA DE ACERCAMIENTO",1,0)</f>
        <v>0</v>
      </c>
      <c r="AZ50" s="1">
        <f t="shared" ref="AZ50:AZ57" si="92">IF(AQ50="TENDENCIA ANUAL DE ALEJAMIENTO A LA META",1,0)</f>
        <v>0</v>
      </c>
      <c r="BA50" s="1">
        <f t="shared" ref="BA50:BA57" si="93">IF(AQ50="TENDENCIA BIENAL POR DEBAJO DE LA META",1,0)</f>
        <v>0</v>
      </c>
      <c r="BB50" s="1">
        <f t="shared" ref="BB50:BB57" si="94">IF(AQ50="META ANUAL NO CUMPLIDA",1,0)</f>
        <v>0</v>
      </c>
      <c r="BC50" s="1">
        <f t="shared" ref="BC50:BC57" si="95">IF(AQ50="NA",1,0)</f>
        <v>0</v>
      </c>
      <c r="BD50" s="1">
        <f t="shared" ref="BD50:BD57" si="96">IF(AQ50="ND",1,0)</f>
        <v>0</v>
      </c>
    </row>
    <row r="51" spans="1:56" ht="60" x14ac:dyDescent="0.25">
      <c r="A51" s="9">
        <v>26</v>
      </c>
      <c r="B51" s="263"/>
      <c r="C51" s="259"/>
      <c r="D51" s="259" t="s">
        <v>32</v>
      </c>
      <c r="E51" s="259"/>
      <c r="F51" s="260"/>
      <c r="G51" s="287"/>
      <c r="H51" s="79" t="s">
        <v>8</v>
      </c>
      <c r="I51" s="94">
        <v>2015</v>
      </c>
      <c r="J51" s="98">
        <v>7.1</v>
      </c>
      <c r="K51" s="80"/>
      <c r="L51" s="94" t="s">
        <v>293</v>
      </c>
      <c r="M51" s="124">
        <f t="shared" si="73"/>
        <v>0</v>
      </c>
      <c r="N51" s="69"/>
      <c r="O51" s="62" t="s">
        <v>195</v>
      </c>
      <c r="P51" s="28"/>
      <c r="Q51" s="1" t="s">
        <v>195</v>
      </c>
      <c r="S51" s="1" t="s">
        <v>195</v>
      </c>
      <c r="U51" s="1" t="s">
        <v>195</v>
      </c>
      <c r="V51" s="19" t="s">
        <v>195</v>
      </c>
      <c r="W51" s="11">
        <f t="shared" si="0"/>
        <v>0</v>
      </c>
      <c r="X51" s="1">
        <f t="shared" si="1"/>
        <v>0</v>
      </c>
      <c r="Y51" s="1">
        <f t="shared" si="2"/>
        <v>0</v>
      </c>
      <c r="Z51" s="1">
        <f t="shared" si="74"/>
        <v>0</v>
      </c>
      <c r="AA51" s="1">
        <f t="shared" si="75"/>
        <v>0</v>
      </c>
      <c r="AB51" s="1">
        <f t="shared" si="76"/>
        <v>0</v>
      </c>
      <c r="AC51" s="1">
        <f t="shared" si="77"/>
        <v>0</v>
      </c>
      <c r="AD51" s="1">
        <f t="shared" si="78"/>
        <v>0</v>
      </c>
      <c r="AE51" s="1">
        <f t="shared" si="79"/>
        <v>0</v>
      </c>
      <c r="AF51" s="1">
        <f t="shared" si="80"/>
        <v>0</v>
      </c>
      <c r="AG51" s="1">
        <f t="shared" si="81"/>
        <v>1</v>
      </c>
      <c r="AH51" s="1">
        <f t="shared" si="82"/>
        <v>0</v>
      </c>
      <c r="AI51" s="55"/>
      <c r="AJ51" s="61">
        <v>7.4382535152111</v>
      </c>
      <c r="AK51" s="28"/>
      <c r="AL51" s="100">
        <f t="shared" si="83"/>
        <v>0.33825351521110036</v>
      </c>
      <c r="AM51" s="103"/>
      <c r="AN51" s="103" t="s">
        <v>195</v>
      </c>
      <c r="AO51" s="103"/>
      <c r="AP51" s="103" t="s">
        <v>72</v>
      </c>
      <c r="AQ51" s="73" t="s">
        <v>100</v>
      </c>
      <c r="AR51" s="11">
        <f t="shared" si="84"/>
        <v>0</v>
      </c>
      <c r="AS51" s="1">
        <f t="shared" si="85"/>
        <v>0</v>
      </c>
      <c r="AT51" s="1">
        <f t="shared" si="86"/>
        <v>0</v>
      </c>
      <c r="AU51" s="1">
        <f t="shared" si="87"/>
        <v>0</v>
      </c>
      <c r="AV51" s="1">
        <f t="shared" si="88"/>
        <v>1</v>
      </c>
      <c r="AW51" s="1">
        <f t="shared" si="89"/>
        <v>0</v>
      </c>
      <c r="AX51" s="1">
        <f t="shared" si="90"/>
        <v>0</v>
      </c>
      <c r="AY51" s="1">
        <f t="shared" si="91"/>
        <v>0</v>
      </c>
      <c r="AZ51" s="1">
        <f t="shared" si="92"/>
        <v>0</v>
      </c>
      <c r="BA51" s="1">
        <f t="shared" si="93"/>
        <v>0</v>
      </c>
      <c r="BB51" s="1">
        <f t="shared" si="94"/>
        <v>0</v>
      </c>
      <c r="BC51" s="1">
        <f t="shared" si="95"/>
        <v>0</v>
      </c>
      <c r="BD51" s="1">
        <f t="shared" si="96"/>
        <v>0</v>
      </c>
    </row>
    <row r="52" spans="1:56" ht="60" x14ac:dyDescent="0.25">
      <c r="A52" s="9">
        <v>27</v>
      </c>
      <c r="B52" s="263"/>
      <c r="C52" s="259"/>
      <c r="D52" s="259" t="s">
        <v>33</v>
      </c>
      <c r="E52" s="259"/>
      <c r="F52" s="260"/>
      <c r="G52" s="287"/>
      <c r="H52" s="79" t="s">
        <v>8</v>
      </c>
      <c r="I52" s="94">
        <v>2015</v>
      </c>
      <c r="J52" s="98">
        <v>6.3</v>
      </c>
      <c r="K52" s="80"/>
      <c r="L52" s="94" t="s">
        <v>293</v>
      </c>
      <c r="M52" s="124">
        <f t="shared" si="73"/>
        <v>0.70000000000000018</v>
      </c>
      <c r="N52" s="69"/>
      <c r="O52" s="62" t="s">
        <v>195</v>
      </c>
      <c r="P52" s="28"/>
      <c r="Q52" s="1" t="s">
        <v>195</v>
      </c>
      <c r="S52" s="1" t="s">
        <v>195</v>
      </c>
      <c r="U52" s="1" t="s">
        <v>195</v>
      </c>
      <c r="V52" s="19" t="s">
        <v>195</v>
      </c>
      <c r="W52" s="11">
        <f t="shared" si="0"/>
        <v>0</v>
      </c>
      <c r="X52" s="1">
        <f t="shared" si="1"/>
        <v>0</v>
      </c>
      <c r="Y52" s="1">
        <f t="shared" si="2"/>
        <v>0</v>
      </c>
      <c r="Z52" s="1">
        <f t="shared" si="74"/>
        <v>0</v>
      </c>
      <c r="AA52" s="1">
        <f t="shared" si="75"/>
        <v>0</v>
      </c>
      <c r="AB52" s="1">
        <f t="shared" si="76"/>
        <v>0</v>
      </c>
      <c r="AC52" s="1">
        <f t="shared" si="77"/>
        <v>0</v>
      </c>
      <c r="AD52" s="1">
        <f t="shared" si="78"/>
        <v>0</v>
      </c>
      <c r="AE52" s="1">
        <f t="shared" si="79"/>
        <v>0</v>
      </c>
      <c r="AF52" s="1">
        <f t="shared" si="80"/>
        <v>0</v>
      </c>
      <c r="AG52" s="1">
        <f t="shared" si="81"/>
        <v>1</v>
      </c>
      <c r="AH52" s="1">
        <f t="shared" si="82"/>
        <v>0</v>
      </c>
      <c r="AI52" s="55"/>
      <c r="AJ52" s="61">
        <v>6.3702168023399697</v>
      </c>
      <c r="AK52" s="28"/>
      <c r="AL52" s="100">
        <f t="shared" si="83"/>
        <v>7.0216802339969853E-2</v>
      </c>
      <c r="AM52" s="103"/>
      <c r="AN52" s="103" t="s">
        <v>195</v>
      </c>
      <c r="AO52" s="103"/>
      <c r="AP52" s="103" t="s">
        <v>72</v>
      </c>
      <c r="AQ52" s="17" t="s">
        <v>222</v>
      </c>
      <c r="AR52" s="11">
        <f t="shared" si="84"/>
        <v>0</v>
      </c>
      <c r="AS52" s="1">
        <f t="shared" si="85"/>
        <v>0</v>
      </c>
      <c r="AT52" s="1">
        <f t="shared" si="86"/>
        <v>0</v>
      </c>
      <c r="AU52" s="1">
        <f t="shared" si="87"/>
        <v>0</v>
      </c>
      <c r="AV52" s="1">
        <f t="shared" si="88"/>
        <v>0</v>
      </c>
      <c r="AW52" s="1">
        <f t="shared" si="89"/>
        <v>0</v>
      </c>
      <c r="AX52" s="1">
        <f t="shared" si="90"/>
        <v>0</v>
      </c>
      <c r="AY52" s="1">
        <f t="shared" si="91"/>
        <v>0</v>
      </c>
      <c r="AZ52" s="1">
        <f t="shared" si="92"/>
        <v>0</v>
      </c>
      <c r="BA52" s="1">
        <f t="shared" si="93"/>
        <v>1</v>
      </c>
      <c r="BB52" s="1">
        <f t="shared" si="94"/>
        <v>0</v>
      </c>
      <c r="BC52" s="1">
        <f t="shared" si="95"/>
        <v>0</v>
      </c>
      <c r="BD52" s="1">
        <f t="shared" si="96"/>
        <v>0</v>
      </c>
    </row>
    <row r="53" spans="1:56" ht="60" x14ac:dyDescent="0.25">
      <c r="A53" s="9">
        <v>28</v>
      </c>
      <c r="B53" s="263"/>
      <c r="C53" s="259"/>
      <c r="D53" s="259" t="s">
        <v>34</v>
      </c>
      <c r="E53" s="259"/>
      <c r="F53" s="260"/>
      <c r="G53" s="287"/>
      <c r="H53" s="79" t="s">
        <v>8</v>
      </c>
      <c r="I53" s="94">
        <v>2015</v>
      </c>
      <c r="J53" s="98">
        <v>7</v>
      </c>
      <c r="K53" s="80"/>
      <c r="L53" s="94" t="s">
        <v>293</v>
      </c>
      <c r="M53" s="124">
        <f t="shared" si="73"/>
        <v>0</v>
      </c>
      <c r="N53" s="69"/>
      <c r="O53" s="62" t="s">
        <v>195</v>
      </c>
      <c r="P53" s="28"/>
      <c r="Q53" s="1" t="s">
        <v>195</v>
      </c>
      <c r="S53" s="1" t="s">
        <v>195</v>
      </c>
      <c r="U53" s="1" t="s">
        <v>195</v>
      </c>
      <c r="V53" s="19" t="s">
        <v>195</v>
      </c>
      <c r="W53" s="11">
        <f t="shared" si="0"/>
        <v>0</v>
      </c>
      <c r="X53" s="1">
        <f t="shared" si="1"/>
        <v>0</v>
      </c>
      <c r="Y53" s="1">
        <f t="shared" si="2"/>
        <v>0</v>
      </c>
      <c r="Z53" s="1">
        <f t="shared" si="74"/>
        <v>0</v>
      </c>
      <c r="AA53" s="1">
        <f t="shared" si="75"/>
        <v>0</v>
      </c>
      <c r="AB53" s="1">
        <f t="shared" si="76"/>
        <v>0</v>
      </c>
      <c r="AC53" s="1">
        <f t="shared" si="77"/>
        <v>0</v>
      </c>
      <c r="AD53" s="1">
        <f t="shared" si="78"/>
        <v>0</v>
      </c>
      <c r="AE53" s="1">
        <f t="shared" si="79"/>
        <v>0</v>
      </c>
      <c r="AF53" s="1">
        <f t="shared" si="80"/>
        <v>0</v>
      </c>
      <c r="AG53" s="1">
        <f t="shared" si="81"/>
        <v>1</v>
      </c>
      <c r="AH53" s="1">
        <f t="shared" si="82"/>
        <v>0</v>
      </c>
      <c r="AI53" s="55"/>
      <c r="AJ53" s="61">
        <v>7.1613983297231298</v>
      </c>
      <c r="AK53" s="28"/>
      <c r="AL53" s="100">
        <f t="shared" si="83"/>
        <v>0.16139832972312984</v>
      </c>
      <c r="AM53" s="103"/>
      <c r="AN53" s="103" t="s">
        <v>195</v>
      </c>
      <c r="AO53" s="103"/>
      <c r="AP53" s="103" t="s">
        <v>72</v>
      </c>
      <c r="AQ53" s="73" t="s">
        <v>100</v>
      </c>
      <c r="AR53" s="11">
        <f t="shared" si="84"/>
        <v>0</v>
      </c>
      <c r="AS53" s="1">
        <f t="shared" si="85"/>
        <v>0</v>
      </c>
      <c r="AT53" s="1">
        <f t="shared" si="86"/>
        <v>0</v>
      </c>
      <c r="AU53" s="1">
        <f t="shared" si="87"/>
        <v>0</v>
      </c>
      <c r="AV53" s="1">
        <f t="shared" si="88"/>
        <v>1</v>
      </c>
      <c r="AW53" s="1">
        <f t="shared" si="89"/>
        <v>0</v>
      </c>
      <c r="AX53" s="1">
        <f t="shared" si="90"/>
        <v>0</v>
      </c>
      <c r="AY53" s="1">
        <f t="shared" si="91"/>
        <v>0</v>
      </c>
      <c r="AZ53" s="1">
        <f t="shared" si="92"/>
        <v>0</v>
      </c>
      <c r="BA53" s="1">
        <f t="shared" si="93"/>
        <v>0</v>
      </c>
      <c r="BB53" s="1">
        <f t="shared" si="94"/>
        <v>0</v>
      </c>
      <c r="BC53" s="1">
        <f t="shared" si="95"/>
        <v>0</v>
      </c>
      <c r="BD53" s="1">
        <f t="shared" si="96"/>
        <v>0</v>
      </c>
    </row>
    <row r="54" spans="1:56" ht="60" x14ac:dyDescent="0.25">
      <c r="A54" s="9">
        <v>29</v>
      </c>
      <c r="B54" s="263"/>
      <c r="C54" s="259"/>
      <c r="D54" s="259" t="s">
        <v>35</v>
      </c>
      <c r="E54" s="259"/>
      <c r="F54" s="260"/>
      <c r="G54" s="287"/>
      <c r="H54" s="79" t="s">
        <v>8</v>
      </c>
      <c r="I54" s="94">
        <v>2015</v>
      </c>
      <c r="J54" s="98">
        <v>8.1999999999999993</v>
      </c>
      <c r="K54" s="80"/>
      <c r="L54" s="94" t="s">
        <v>293</v>
      </c>
      <c r="M54" s="124">
        <f t="shared" si="73"/>
        <v>0</v>
      </c>
      <c r="N54" s="69"/>
      <c r="O54" s="62" t="s">
        <v>195</v>
      </c>
      <c r="P54" s="28"/>
      <c r="Q54" s="1" t="s">
        <v>195</v>
      </c>
      <c r="S54" s="1" t="s">
        <v>195</v>
      </c>
      <c r="U54" s="1" t="s">
        <v>195</v>
      </c>
      <c r="V54" s="19" t="s">
        <v>195</v>
      </c>
      <c r="W54" s="11">
        <f t="shared" si="0"/>
        <v>0</v>
      </c>
      <c r="X54" s="1">
        <f t="shared" si="1"/>
        <v>0</v>
      </c>
      <c r="Y54" s="1">
        <f t="shared" si="2"/>
        <v>0</v>
      </c>
      <c r="Z54" s="1">
        <f t="shared" si="74"/>
        <v>0</v>
      </c>
      <c r="AA54" s="1">
        <f t="shared" si="75"/>
        <v>0</v>
      </c>
      <c r="AB54" s="1">
        <f t="shared" si="76"/>
        <v>0</v>
      </c>
      <c r="AC54" s="1">
        <f t="shared" si="77"/>
        <v>0</v>
      </c>
      <c r="AD54" s="1">
        <f t="shared" si="78"/>
        <v>0</v>
      </c>
      <c r="AE54" s="1">
        <f t="shared" si="79"/>
        <v>0</v>
      </c>
      <c r="AF54" s="1">
        <f t="shared" si="80"/>
        <v>0</v>
      </c>
      <c r="AG54" s="1">
        <f t="shared" si="81"/>
        <v>1</v>
      </c>
      <c r="AH54" s="1">
        <f t="shared" si="82"/>
        <v>0</v>
      </c>
      <c r="AI54" s="55"/>
      <c r="AJ54" s="61">
        <v>8.5738806396889196</v>
      </c>
      <c r="AK54" s="28"/>
      <c r="AL54" s="100">
        <f t="shared" si="83"/>
        <v>0.37388063968892027</v>
      </c>
      <c r="AM54" s="103"/>
      <c r="AN54" s="103" t="s">
        <v>195</v>
      </c>
      <c r="AO54" s="103"/>
      <c r="AP54" s="103" t="s">
        <v>72</v>
      </c>
      <c r="AQ54" s="73" t="s">
        <v>100</v>
      </c>
      <c r="AR54" s="11">
        <f t="shared" si="84"/>
        <v>0</v>
      </c>
      <c r="AS54" s="1">
        <f t="shared" si="85"/>
        <v>0</v>
      </c>
      <c r="AT54" s="1">
        <f t="shared" si="86"/>
        <v>0</v>
      </c>
      <c r="AU54" s="1">
        <f t="shared" si="87"/>
        <v>0</v>
      </c>
      <c r="AV54" s="1">
        <f t="shared" si="88"/>
        <v>1</v>
      </c>
      <c r="AW54" s="1">
        <f t="shared" si="89"/>
        <v>0</v>
      </c>
      <c r="AX54" s="1">
        <f t="shared" si="90"/>
        <v>0</v>
      </c>
      <c r="AY54" s="1">
        <f t="shared" si="91"/>
        <v>0</v>
      </c>
      <c r="AZ54" s="1">
        <f t="shared" si="92"/>
        <v>0</v>
      </c>
      <c r="BA54" s="1">
        <f t="shared" si="93"/>
        <v>0</v>
      </c>
      <c r="BB54" s="1">
        <f t="shared" si="94"/>
        <v>0</v>
      </c>
      <c r="BC54" s="1">
        <f t="shared" si="95"/>
        <v>0</v>
      </c>
      <c r="BD54" s="1">
        <f t="shared" si="96"/>
        <v>0</v>
      </c>
    </row>
    <row r="55" spans="1:56" ht="60" x14ac:dyDescent="0.25">
      <c r="A55" s="9">
        <v>30</v>
      </c>
      <c r="B55" s="263"/>
      <c r="C55" s="259"/>
      <c r="D55" s="259" t="s">
        <v>36</v>
      </c>
      <c r="E55" s="259"/>
      <c r="F55" s="260"/>
      <c r="G55" s="287"/>
      <c r="H55" s="79" t="s">
        <v>8</v>
      </c>
      <c r="I55" s="94">
        <v>2015</v>
      </c>
      <c r="J55" s="98">
        <v>6.3</v>
      </c>
      <c r="K55" s="80"/>
      <c r="L55" s="94" t="s">
        <v>293</v>
      </c>
      <c r="M55" s="124">
        <f t="shared" si="73"/>
        <v>0.70000000000000018</v>
      </c>
      <c r="N55" s="69"/>
      <c r="O55" s="62" t="s">
        <v>195</v>
      </c>
      <c r="P55" s="28"/>
      <c r="Q55" s="1" t="s">
        <v>195</v>
      </c>
      <c r="S55" s="1" t="s">
        <v>195</v>
      </c>
      <c r="U55" s="1" t="s">
        <v>195</v>
      </c>
      <c r="V55" s="19" t="s">
        <v>195</v>
      </c>
      <c r="W55" s="11">
        <f t="shared" si="0"/>
        <v>0</v>
      </c>
      <c r="X55" s="1">
        <f t="shared" si="1"/>
        <v>0</v>
      </c>
      <c r="Y55" s="1">
        <f t="shared" si="2"/>
        <v>0</v>
      </c>
      <c r="Z55" s="1">
        <f t="shared" si="74"/>
        <v>0</v>
      </c>
      <c r="AA55" s="1">
        <f t="shared" si="75"/>
        <v>0</v>
      </c>
      <c r="AB55" s="1">
        <f t="shared" si="76"/>
        <v>0</v>
      </c>
      <c r="AC55" s="1">
        <f t="shared" si="77"/>
        <v>0</v>
      </c>
      <c r="AD55" s="1">
        <f t="shared" si="78"/>
        <v>0</v>
      </c>
      <c r="AE55" s="1">
        <f t="shared" si="79"/>
        <v>0</v>
      </c>
      <c r="AF55" s="1">
        <f t="shared" si="80"/>
        <v>0</v>
      </c>
      <c r="AG55" s="1">
        <f t="shared" si="81"/>
        <v>1</v>
      </c>
      <c r="AH55" s="1">
        <f t="shared" si="82"/>
        <v>0</v>
      </c>
      <c r="AI55" s="55"/>
      <c r="AJ55" s="61">
        <v>5.9373799633748696</v>
      </c>
      <c r="AK55" s="28"/>
      <c r="AL55" s="33">
        <f t="shared" si="83"/>
        <v>-0.3626200366251302</v>
      </c>
      <c r="AM55" s="54"/>
      <c r="AN55" s="54" t="s">
        <v>195</v>
      </c>
      <c r="AO55" s="54"/>
      <c r="AP55" s="2" t="s">
        <v>77</v>
      </c>
      <c r="AQ55" s="17" t="s">
        <v>222</v>
      </c>
      <c r="AR55" s="11">
        <f t="shared" si="84"/>
        <v>0</v>
      </c>
      <c r="AS55" s="1">
        <f t="shared" si="85"/>
        <v>0</v>
      </c>
      <c r="AT55" s="1">
        <f t="shared" si="86"/>
        <v>0</v>
      </c>
      <c r="AU55" s="1">
        <f t="shared" si="87"/>
        <v>0</v>
      </c>
      <c r="AV55" s="1">
        <f t="shared" si="88"/>
        <v>0</v>
      </c>
      <c r="AW55" s="1">
        <f t="shared" si="89"/>
        <v>0</v>
      </c>
      <c r="AX55" s="1">
        <f t="shared" si="90"/>
        <v>0</v>
      </c>
      <c r="AY55" s="1">
        <f t="shared" si="91"/>
        <v>0</v>
      </c>
      <c r="AZ55" s="1">
        <f t="shared" si="92"/>
        <v>0</v>
      </c>
      <c r="BA55" s="1">
        <f t="shared" si="93"/>
        <v>1</v>
      </c>
      <c r="BB55" s="1">
        <f t="shared" si="94"/>
        <v>0</v>
      </c>
      <c r="BC55" s="1">
        <f t="shared" si="95"/>
        <v>0</v>
      </c>
      <c r="BD55" s="1">
        <f t="shared" si="96"/>
        <v>0</v>
      </c>
    </row>
    <row r="56" spans="1:56" ht="60" x14ac:dyDescent="0.25">
      <c r="A56" s="9">
        <v>31</v>
      </c>
      <c r="B56" s="263"/>
      <c r="C56" s="259"/>
      <c r="D56" s="259" t="s">
        <v>37</v>
      </c>
      <c r="E56" s="259"/>
      <c r="F56" s="260"/>
      <c r="G56" s="287"/>
      <c r="H56" s="79" t="s">
        <v>8</v>
      </c>
      <c r="I56" s="94">
        <v>2015</v>
      </c>
      <c r="J56" s="98">
        <v>6.1</v>
      </c>
      <c r="K56" s="80"/>
      <c r="L56" s="94" t="s">
        <v>293</v>
      </c>
      <c r="M56" s="124">
        <f t="shared" si="73"/>
        <v>0.90000000000000036</v>
      </c>
      <c r="N56" s="69"/>
      <c r="O56" s="62" t="s">
        <v>195</v>
      </c>
      <c r="P56" s="28"/>
      <c r="Q56" s="1" t="s">
        <v>195</v>
      </c>
      <c r="S56" s="1" t="s">
        <v>195</v>
      </c>
      <c r="U56" s="1" t="s">
        <v>195</v>
      </c>
      <c r="V56" s="19" t="s">
        <v>195</v>
      </c>
      <c r="W56" s="11">
        <f t="shared" si="0"/>
        <v>0</v>
      </c>
      <c r="X56" s="1">
        <f t="shared" si="1"/>
        <v>0</v>
      </c>
      <c r="Y56" s="1">
        <f t="shared" si="2"/>
        <v>0</v>
      </c>
      <c r="Z56" s="1">
        <f t="shared" si="74"/>
        <v>0</v>
      </c>
      <c r="AA56" s="1">
        <f t="shared" si="75"/>
        <v>0</v>
      </c>
      <c r="AB56" s="1">
        <f t="shared" si="76"/>
        <v>0</v>
      </c>
      <c r="AC56" s="1">
        <f t="shared" si="77"/>
        <v>0</v>
      </c>
      <c r="AD56" s="1">
        <f t="shared" si="78"/>
        <v>0</v>
      </c>
      <c r="AE56" s="1">
        <f t="shared" si="79"/>
        <v>0</v>
      </c>
      <c r="AF56" s="1">
        <f t="shared" si="80"/>
        <v>0</v>
      </c>
      <c r="AG56" s="1">
        <f t="shared" si="81"/>
        <v>1</v>
      </c>
      <c r="AH56" s="1">
        <f t="shared" si="82"/>
        <v>0</v>
      </c>
      <c r="AI56" s="55"/>
      <c r="AJ56" s="61">
        <v>6.0150024500289501</v>
      </c>
      <c r="AK56" s="28"/>
      <c r="AL56" s="33">
        <f t="shared" si="83"/>
        <v>-8.499754997104958E-2</v>
      </c>
      <c r="AM56" s="54"/>
      <c r="AN56" s="54" t="s">
        <v>195</v>
      </c>
      <c r="AO56" s="54"/>
      <c r="AP56" s="2" t="s">
        <v>77</v>
      </c>
      <c r="AQ56" s="17" t="s">
        <v>222</v>
      </c>
      <c r="AR56" s="11">
        <f t="shared" si="84"/>
        <v>0</v>
      </c>
      <c r="AS56" s="1">
        <f t="shared" si="85"/>
        <v>0</v>
      </c>
      <c r="AT56" s="1">
        <f t="shared" si="86"/>
        <v>0</v>
      </c>
      <c r="AU56" s="1">
        <f t="shared" si="87"/>
        <v>0</v>
      </c>
      <c r="AV56" s="1">
        <f t="shared" si="88"/>
        <v>0</v>
      </c>
      <c r="AW56" s="1">
        <f t="shared" si="89"/>
        <v>0</v>
      </c>
      <c r="AX56" s="1">
        <f t="shared" si="90"/>
        <v>0</v>
      </c>
      <c r="AY56" s="1">
        <f t="shared" si="91"/>
        <v>0</v>
      </c>
      <c r="AZ56" s="1">
        <f t="shared" si="92"/>
        <v>0</v>
      </c>
      <c r="BA56" s="1">
        <f t="shared" si="93"/>
        <v>1</v>
      </c>
      <c r="BB56" s="1">
        <f t="shared" si="94"/>
        <v>0</v>
      </c>
      <c r="BC56" s="1">
        <f t="shared" si="95"/>
        <v>0</v>
      </c>
      <c r="BD56" s="1">
        <f t="shared" si="96"/>
        <v>0</v>
      </c>
    </row>
    <row r="57" spans="1:56" ht="60" x14ac:dyDescent="0.25">
      <c r="A57" s="9">
        <v>32</v>
      </c>
      <c r="B57" s="263"/>
      <c r="C57" s="259"/>
      <c r="D57" s="259" t="s">
        <v>38</v>
      </c>
      <c r="E57" s="259"/>
      <c r="F57" s="260"/>
      <c r="G57" s="287"/>
      <c r="H57" s="79" t="s">
        <v>8</v>
      </c>
      <c r="I57" s="94">
        <v>2015</v>
      </c>
      <c r="J57" s="98">
        <v>7.3</v>
      </c>
      <c r="K57" s="80"/>
      <c r="L57" s="94" t="s">
        <v>293</v>
      </c>
      <c r="M57" s="124">
        <f t="shared" si="73"/>
        <v>0</v>
      </c>
      <c r="N57" s="69"/>
      <c r="O57" s="62" t="s">
        <v>195</v>
      </c>
      <c r="P57" s="28"/>
      <c r="Q57" s="1" t="s">
        <v>195</v>
      </c>
      <c r="S57" s="1" t="s">
        <v>195</v>
      </c>
      <c r="U57" s="1" t="s">
        <v>195</v>
      </c>
      <c r="V57" s="19" t="s">
        <v>195</v>
      </c>
      <c r="W57" s="11">
        <f t="shared" si="0"/>
        <v>0</v>
      </c>
      <c r="X57" s="1">
        <f t="shared" si="1"/>
        <v>0</v>
      </c>
      <c r="Y57" s="1">
        <f t="shared" si="2"/>
        <v>0</v>
      </c>
      <c r="Z57" s="1">
        <f t="shared" si="74"/>
        <v>0</v>
      </c>
      <c r="AA57" s="1">
        <f t="shared" si="75"/>
        <v>0</v>
      </c>
      <c r="AB57" s="1">
        <f t="shared" si="76"/>
        <v>0</v>
      </c>
      <c r="AC57" s="1">
        <f t="shared" si="77"/>
        <v>0</v>
      </c>
      <c r="AD57" s="1">
        <f t="shared" si="78"/>
        <v>0</v>
      </c>
      <c r="AE57" s="1">
        <f t="shared" si="79"/>
        <v>0</v>
      </c>
      <c r="AF57" s="1">
        <f t="shared" si="80"/>
        <v>0</v>
      </c>
      <c r="AG57" s="1">
        <f t="shared" si="81"/>
        <v>1</v>
      </c>
      <c r="AH57" s="1">
        <f t="shared" si="82"/>
        <v>0</v>
      </c>
      <c r="AI57" s="55"/>
      <c r="AJ57" s="61">
        <v>7.1188489238539603</v>
      </c>
      <c r="AK57" s="28"/>
      <c r="AL57" s="33">
        <f t="shared" si="83"/>
        <v>-0.18115107614603954</v>
      </c>
      <c r="AM57" s="54"/>
      <c r="AN57" s="54" t="s">
        <v>195</v>
      </c>
      <c r="AO57" s="54"/>
      <c r="AP57" s="2" t="s">
        <v>77</v>
      </c>
      <c r="AQ57" s="73" t="s">
        <v>100</v>
      </c>
      <c r="AR57" s="11">
        <f t="shared" si="84"/>
        <v>0</v>
      </c>
      <c r="AS57" s="1">
        <f t="shared" si="85"/>
        <v>0</v>
      </c>
      <c r="AT57" s="1">
        <f t="shared" si="86"/>
        <v>0</v>
      </c>
      <c r="AU57" s="1">
        <f t="shared" si="87"/>
        <v>0</v>
      </c>
      <c r="AV57" s="1">
        <f t="shared" si="88"/>
        <v>1</v>
      </c>
      <c r="AW57" s="1">
        <f t="shared" si="89"/>
        <v>0</v>
      </c>
      <c r="AX57" s="1">
        <f t="shared" si="90"/>
        <v>0</v>
      </c>
      <c r="AY57" s="1">
        <f t="shared" si="91"/>
        <v>0</v>
      </c>
      <c r="AZ57" s="1">
        <f t="shared" si="92"/>
        <v>0</v>
      </c>
      <c r="BA57" s="1">
        <f t="shared" si="93"/>
        <v>0</v>
      </c>
      <c r="BB57" s="1">
        <f t="shared" si="94"/>
        <v>0</v>
      </c>
      <c r="BC57" s="1">
        <f t="shared" si="95"/>
        <v>0</v>
      </c>
      <c r="BD57" s="1">
        <f t="shared" si="96"/>
        <v>0</v>
      </c>
    </row>
    <row r="58" spans="1:56" ht="27.75" customHeight="1" x14ac:dyDescent="0.25">
      <c r="A58" s="9"/>
      <c r="B58" s="263"/>
      <c r="C58" s="259"/>
      <c r="D58" s="292" t="s">
        <v>39</v>
      </c>
      <c r="E58" s="292"/>
      <c r="F58" s="293"/>
      <c r="G58" s="287"/>
      <c r="H58" s="79"/>
      <c r="I58" s="94"/>
      <c r="J58" s="98"/>
      <c r="K58" s="80"/>
      <c r="L58" s="94"/>
      <c r="M58" s="124"/>
      <c r="N58" s="69"/>
      <c r="O58" s="62"/>
      <c r="P58" s="28"/>
      <c r="V58" s="19"/>
      <c r="W58" s="11"/>
      <c r="AI58" s="55"/>
      <c r="AJ58" s="62"/>
      <c r="AK58" s="28"/>
      <c r="AL58" s="72"/>
      <c r="AQ58" s="19"/>
      <c r="AR58" s="11"/>
    </row>
    <row r="59" spans="1:56" ht="60" x14ac:dyDescent="0.25">
      <c r="A59" s="9">
        <v>33</v>
      </c>
      <c r="B59" s="263"/>
      <c r="C59" s="259"/>
      <c r="D59" s="259" t="s">
        <v>40</v>
      </c>
      <c r="E59" s="259"/>
      <c r="F59" s="260"/>
      <c r="G59" s="287"/>
      <c r="H59" s="79" t="s">
        <v>8</v>
      </c>
      <c r="I59" s="94">
        <v>2015</v>
      </c>
      <c r="J59" s="98">
        <v>8</v>
      </c>
      <c r="K59" s="80"/>
      <c r="L59" s="94" t="s">
        <v>293</v>
      </c>
      <c r="M59" s="124">
        <f t="shared" ref="M59:M66" si="97">IF(J59&gt;7,0,7-J59)</f>
        <v>0</v>
      </c>
      <c r="N59" s="69"/>
      <c r="O59" s="62" t="s">
        <v>195</v>
      </c>
      <c r="P59" s="28"/>
      <c r="Q59" s="1" t="s">
        <v>195</v>
      </c>
      <c r="S59" s="1" t="s">
        <v>195</v>
      </c>
      <c r="U59" s="1" t="s">
        <v>195</v>
      </c>
      <c r="V59" s="19" t="s">
        <v>195</v>
      </c>
      <c r="W59" s="11">
        <f t="shared" si="0"/>
        <v>0</v>
      </c>
      <c r="X59" s="1">
        <f t="shared" si="1"/>
        <v>0</v>
      </c>
      <c r="Y59" s="1">
        <f t="shared" si="2"/>
        <v>0</v>
      </c>
      <c r="Z59" s="1">
        <f t="shared" ref="Z59:Z66" si="98">IF(V59="TENDENCIA BIENAL DE ACERCAMIENTO A LA META",1,0)</f>
        <v>0</v>
      </c>
      <c r="AA59" s="1">
        <f t="shared" ref="AA59:AA66" si="99">IF(V59="TENDENCIA BIENAL DENTRO DEL RANGO DE LA META",1,0)</f>
        <v>0</v>
      </c>
      <c r="AB59" s="1">
        <f t="shared" ref="AB59:AB66" si="100">IF(V59="TENDENCIA QUINQUENAL DENTRO DEL RANGO DE LA META",1,0)</f>
        <v>0</v>
      </c>
      <c r="AC59" s="1">
        <f t="shared" ref="AC59:AC66" si="101">IF(V59="TENDENCIA ANUAL SIN MOVIMIENTO A LA META",1,0)</f>
        <v>0</v>
      </c>
      <c r="AD59" s="1">
        <f t="shared" ref="AD59:AD66" si="102">IF(V59="META ANUAL NO CUMPLIDA PERO CON TENDENCIA DE ACERCAMIENTO",1,0)</f>
        <v>0</v>
      </c>
      <c r="AE59" s="1">
        <f t="shared" ref="AE59:AE66" si="103">IF(V59="TENDENCIA ANUAL DE ALEJAMIENTO A LA META",1,0)</f>
        <v>0</v>
      </c>
      <c r="AF59" s="1">
        <f t="shared" ref="AF59:AF66" si="104">IF(V59="META ANUAL NO CUMPLIDA",1,0)</f>
        <v>0</v>
      </c>
      <c r="AG59" s="1">
        <f t="shared" ref="AG59:AG66" si="105">IF(V59="NA",1,0)</f>
        <v>1</v>
      </c>
      <c r="AH59" s="1">
        <f t="shared" ref="AH59:AH66" si="106">IF(V59="ND",1,0)</f>
        <v>0</v>
      </c>
      <c r="AI59" s="55"/>
      <c r="AJ59" s="61">
        <v>8.2087731527584094</v>
      </c>
      <c r="AK59" s="28"/>
      <c r="AL59" s="100">
        <f t="shared" ref="AL59:AL66" si="107">AJ59-J59</f>
        <v>0.20877315275840935</v>
      </c>
      <c r="AM59" s="103"/>
      <c r="AN59" s="103" t="s">
        <v>195</v>
      </c>
      <c r="AO59" s="103"/>
      <c r="AP59" s="103" t="s">
        <v>72</v>
      </c>
      <c r="AQ59" s="73" t="s">
        <v>100</v>
      </c>
      <c r="AR59" s="11">
        <f t="shared" ref="AR59:AR66" si="108">IF(AQ59="TENDENCIA ANUAL POR ARRIBA DE LA META",1,0)</f>
        <v>0</v>
      </c>
      <c r="AS59" s="1">
        <f t="shared" ref="AS59:AS66" si="109">IF(AQ59="TENDENCIA ANUAL DE ACERCAMIENTO A LA META",1,0)</f>
        <v>0</v>
      </c>
      <c r="AT59" s="1">
        <f t="shared" ref="AT59:AT66" si="110">IF(AQ59="TENDENCIA ANUAL DENTRO DEL RANGO DE LA META",1,0)</f>
        <v>0</v>
      </c>
      <c r="AU59" s="1">
        <f t="shared" ref="AU59:AU66" si="111">IF(AQ59="TENDENCIA BIENAL POR ARRIBA DE LA META",1,0)</f>
        <v>0</v>
      </c>
      <c r="AV59" s="1">
        <f t="shared" ref="AV59:AV66" si="112">IF(AQ59="TENDENCIA BIENAL DENTRO DEL RANGO DE LA META",1,0)</f>
        <v>1</v>
      </c>
      <c r="AW59" s="1">
        <f t="shared" ref="AW59:AW66" si="113">IF(AQ59="TENDENCIA ANUAL SIN MOVIMIENTO A LA META",1,0)</f>
        <v>0</v>
      </c>
      <c r="AX59" s="1">
        <f t="shared" ref="AX59:AX66" si="114">IF(AQ59="TENDENCIA BIENAL SIN MOVIMIENTO A LA META",1,0)</f>
        <v>0</v>
      </c>
      <c r="AY59" s="1">
        <f t="shared" ref="AY59:AY66" si="115">IF(AQ59="META ANUAL NO CUMPLIDA PERO CON TENDENCIA DE ACERCAMIENTO",1,0)</f>
        <v>0</v>
      </c>
      <c r="AZ59" s="1">
        <f t="shared" ref="AZ59:AZ66" si="116">IF(AQ59="TENDENCIA ANUAL DE ALEJAMIENTO A LA META",1,0)</f>
        <v>0</v>
      </c>
      <c r="BA59" s="1">
        <f t="shared" ref="BA59:BA66" si="117">IF(AQ59="TENDENCIA BIENAL POR DEBAJO DE LA META",1,0)</f>
        <v>0</v>
      </c>
      <c r="BB59" s="1">
        <f t="shared" ref="BB59:BB66" si="118">IF(AQ59="META ANUAL NO CUMPLIDA",1,0)</f>
        <v>0</v>
      </c>
      <c r="BC59" s="1">
        <f t="shared" ref="BC59:BC66" si="119">IF(AQ59="NA",1,0)</f>
        <v>0</v>
      </c>
      <c r="BD59" s="1">
        <f t="shared" ref="BD59:BD66" si="120">IF(AQ59="ND",1,0)</f>
        <v>0</v>
      </c>
    </row>
    <row r="60" spans="1:56" ht="60" x14ac:dyDescent="0.25">
      <c r="A60" s="9">
        <v>34</v>
      </c>
      <c r="B60" s="263"/>
      <c r="C60" s="259"/>
      <c r="D60" s="259" t="s">
        <v>41</v>
      </c>
      <c r="E60" s="259"/>
      <c r="F60" s="260"/>
      <c r="G60" s="287"/>
      <c r="H60" s="79" t="s">
        <v>8</v>
      </c>
      <c r="I60" s="94">
        <v>2015</v>
      </c>
      <c r="J60" s="98">
        <v>8.6999999999999993</v>
      </c>
      <c r="K60" s="80"/>
      <c r="L60" s="94" t="s">
        <v>293</v>
      </c>
      <c r="M60" s="124">
        <f t="shared" si="97"/>
        <v>0</v>
      </c>
      <c r="N60" s="69"/>
      <c r="O60" s="62" t="s">
        <v>195</v>
      </c>
      <c r="P60" s="28"/>
      <c r="Q60" s="1" t="s">
        <v>195</v>
      </c>
      <c r="S60" s="1" t="s">
        <v>195</v>
      </c>
      <c r="U60" s="1" t="s">
        <v>195</v>
      </c>
      <c r="V60" s="19" t="s">
        <v>195</v>
      </c>
      <c r="W60" s="11">
        <f t="shared" si="0"/>
        <v>0</v>
      </c>
      <c r="X60" s="1">
        <f t="shared" si="1"/>
        <v>0</v>
      </c>
      <c r="Y60" s="1">
        <f t="shared" si="2"/>
        <v>0</v>
      </c>
      <c r="Z60" s="1">
        <f t="shared" si="98"/>
        <v>0</v>
      </c>
      <c r="AA60" s="1">
        <f t="shared" si="99"/>
        <v>0</v>
      </c>
      <c r="AB60" s="1">
        <f t="shared" si="100"/>
        <v>0</v>
      </c>
      <c r="AC60" s="1">
        <f t="shared" si="101"/>
        <v>0</v>
      </c>
      <c r="AD60" s="1">
        <f t="shared" si="102"/>
        <v>0</v>
      </c>
      <c r="AE60" s="1">
        <f t="shared" si="103"/>
        <v>0</v>
      </c>
      <c r="AF60" s="1">
        <f t="shared" si="104"/>
        <v>0</v>
      </c>
      <c r="AG60" s="1">
        <f t="shared" si="105"/>
        <v>1</v>
      </c>
      <c r="AH60" s="1">
        <f t="shared" si="106"/>
        <v>0</v>
      </c>
      <c r="AI60" s="55"/>
      <c r="AJ60" s="61">
        <v>8.7531431962318695</v>
      </c>
      <c r="AK60" s="28"/>
      <c r="AL60" s="100">
        <f t="shared" si="107"/>
        <v>5.3143196231870249E-2</v>
      </c>
      <c r="AM60" s="103"/>
      <c r="AN60" s="103" t="s">
        <v>195</v>
      </c>
      <c r="AO60" s="103"/>
      <c r="AP60" s="103" t="s">
        <v>72</v>
      </c>
      <c r="AQ60" s="73" t="s">
        <v>100</v>
      </c>
      <c r="AR60" s="11">
        <f t="shared" si="108"/>
        <v>0</v>
      </c>
      <c r="AS60" s="1">
        <f t="shared" si="109"/>
        <v>0</v>
      </c>
      <c r="AT60" s="1">
        <f t="shared" si="110"/>
        <v>0</v>
      </c>
      <c r="AU60" s="1">
        <f t="shared" si="111"/>
        <v>0</v>
      </c>
      <c r="AV60" s="1">
        <f t="shared" si="112"/>
        <v>1</v>
      </c>
      <c r="AW60" s="1">
        <f t="shared" si="113"/>
        <v>0</v>
      </c>
      <c r="AX60" s="1">
        <f t="shared" si="114"/>
        <v>0</v>
      </c>
      <c r="AY60" s="1">
        <f t="shared" si="115"/>
        <v>0</v>
      </c>
      <c r="AZ60" s="1">
        <f t="shared" si="116"/>
        <v>0</v>
      </c>
      <c r="BA60" s="1">
        <f t="shared" si="117"/>
        <v>0</v>
      </c>
      <c r="BB60" s="1">
        <f t="shared" si="118"/>
        <v>0</v>
      </c>
      <c r="BC60" s="1">
        <f t="shared" si="119"/>
        <v>0</v>
      </c>
      <c r="BD60" s="1">
        <f t="shared" si="120"/>
        <v>0</v>
      </c>
    </row>
    <row r="61" spans="1:56" ht="60" x14ac:dyDescent="0.25">
      <c r="A61" s="9">
        <v>35</v>
      </c>
      <c r="B61" s="263"/>
      <c r="C61" s="259"/>
      <c r="D61" s="259" t="s">
        <v>42</v>
      </c>
      <c r="E61" s="259"/>
      <c r="F61" s="260"/>
      <c r="G61" s="287"/>
      <c r="H61" s="79" t="s">
        <v>8</v>
      </c>
      <c r="I61" s="94">
        <v>2015</v>
      </c>
      <c r="J61" s="98">
        <v>6.6</v>
      </c>
      <c r="K61" s="80"/>
      <c r="L61" s="94" t="s">
        <v>293</v>
      </c>
      <c r="M61" s="124">
        <f t="shared" si="97"/>
        <v>0.40000000000000036</v>
      </c>
      <c r="N61" s="69"/>
      <c r="O61" s="62" t="s">
        <v>195</v>
      </c>
      <c r="P61" s="28"/>
      <c r="Q61" s="1" t="s">
        <v>195</v>
      </c>
      <c r="S61" s="1" t="s">
        <v>195</v>
      </c>
      <c r="U61" s="1" t="s">
        <v>195</v>
      </c>
      <c r="V61" s="19" t="s">
        <v>195</v>
      </c>
      <c r="W61" s="11">
        <f t="shared" si="0"/>
        <v>0</v>
      </c>
      <c r="X61" s="1">
        <f t="shared" si="1"/>
        <v>0</v>
      </c>
      <c r="Y61" s="1">
        <f t="shared" si="2"/>
        <v>0</v>
      </c>
      <c r="Z61" s="1">
        <f t="shared" si="98"/>
        <v>0</v>
      </c>
      <c r="AA61" s="1">
        <f t="shared" si="99"/>
        <v>0</v>
      </c>
      <c r="AB61" s="1">
        <f t="shared" si="100"/>
        <v>0</v>
      </c>
      <c r="AC61" s="1">
        <f t="shared" si="101"/>
        <v>0</v>
      </c>
      <c r="AD61" s="1">
        <f t="shared" si="102"/>
        <v>0</v>
      </c>
      <c r="AE61" s="1">
        <f t="shared" si="103"/>
        <v>0</v>
      </c>
      <c r="AF61" s="1">
        <f t="shared" si="104"/>
        <v>0</v>
      </c>
      <c r="AG61" s="1">
        <f t="shared" si="105"/>
        <v>1</v>
      </c>
      <c r="AH61" s="1">
        <f t="shared" si="106"/>
        <v>0</v>
      </c>
      <c r="AI61" s="55"/>
      <c r="AJ61" s="61">
        <v>7.1741200324412002</v>
      </c>
      <c r="AK61" s="28"/>
      <c r="AL61" s="100">
        <f t="shared" si="107"/>
        <v>0.57412003244120058</v>
      </c>
      <c r="AM61" s="103"/>
      <c r="AN61" s="103" t="s">
        <v>195</v>
      </c>
      <c r="AO61" s="103"/>
      <c r="AP61" s="103" t="s">
        <v>72</v>
      </c>
      <c r="AQ61" s="73" t="s">
        <v>100</v>
      </c>
      <c r="AR61" s="11">
        <f t="shared" si="108"/>
        <v>0</v>
      </c>
      <c r="AS61" s="1">
        <f t="shared" si="109"/>
        <v>0</v>
      </c>
      <c r="AT61" s="1">
        <f t="shared" si="110"/>
        <v>0</v>
      </c>
      <c r="AU61" s="1">
        <f t="shared" si="111"/>
        <v>0</v>
      </c>
      <c r="AV61" s="1">
        <f t="shared" si="112"/>
        <v>1</v>
      </c>
      <c r="AW61" s="1">
        <f t="shared" si="113"/>
        <v>0</v>
      </c>
      <c r="AX61" s="1">
        <f t="shared" si="114"/>
        <v>0</v>
      </c>
      <c r="AY61" s="1">
        <f t="shared" si="115"/>
        <v>0</v>
      </c>
      <c r="AZ61" s="1">
        <f t="shared" si="116"/>
        <v>0</v>
      </c>
      <c r="BA61" s="1">
        <f t="shared" si="117"/>
        <v>0</v>
      </c>
      <c r="BB61" s="1">
        <f t="shared" si="118"/>
        <v>0</v>
      </c>
      <c r="BC61" s="1">
        <f t="shared" si="119"/>
        <v>0</v>
      </c>
      <c r="BD61" s="1">
        <f t="shared" si="120"/>
        <v>0</v>
      </c>
    </row>
    <row r="62" spans="1:56" ht="60" x14ac:dyDescent="0.25">
      <c r="A62" s="9">
        <v>36</v>
      </c>
      <c r="B62" s="263"/>
      <c r="C62" s="259"/>
      <c r="D62" s="259" t="s">
        <v>43</v>
      </c>
      <c r="E62" s="259"/>
      <c r="F62" s="260"/>
      <c r="G62" s="287"/>
      <c r="H62" s="79" t="s">
        <v>8</v>
      </c>
      <c r="I62" s="94">
        <v>2015</v>
      </c>
      <c r="J62" s="98">
        <v>7.3</v>
      </c>
      <c r="K62" s="80"/>
      <c r="L62" s="94" t="s">
        <v>293</v>
      </c>
      <c r="M62" s="124">
        <f t="shared" si="97"/>
        <v>0</v>
      </c>
      <c r="N62" s="69"/>
      <c r="O62" s="62" t="s">
        <v>195</v>
      </c>
      <c r="P62" s="28"/>
      <c r="Q62" s="1" t="s">
        <v>195</v>
      </c>
      <c r="S62" s="1" t="s">
        <v>195</v>
      </c>
      <c r="U62" s="1" t="s">
        <v>195</v>
      </c>
      <c r="V62" s="19" t="s">
        <v>195</v>
      </c>
      <c r="W62" s="11">
        <f t="shared" si="0"/>
        <v>0</v>
      </c>
      <c r="X62" s="1">
        <f t="shared" si="1"/>
        <v>0</v>
      </c>
      <c r="Y62" s="1">
        <f t="shared" si="2"/>
        <v>0</v>
      </c>
      <c r="Z62" s="1">
        <f t="shared" si="98"/>
        <v>0</v>
      </c>
      <c r="AA62" s="1">
        <f t="shared" si="99"/>
        <v>0</v>
      </c>
      <c r="AB62" s="1">
        <f t="shared" si="100"/>
        <v>0</v>
      </c>
      <c r="AC62" s="1">
        <f t="shared" si="101"/>
        <v>0</v>
      </c>
      <c r="AD62" s="1">
        <f t="shared" si="102"/>
        <v>0</v>
      </c>
      <c r="AE62" s="1">
        <f t="shared" si="103"/>
        <v>0</v>
      </c>
      <c r="AF62" s="1">
        <f t="shared" si="104"/>
        <v>0</v>
      </c>
      <c r="AG62" s="1">
        <f t="shared" si="105"/>
        <v>1</v>
      </c>
      <c r="AH62" s="1">
        <f t="shared" si="106"/>
        <v>0</v>
      </c>
      <c r="AI62" s="55"/>
      <c r="AJ62" s="61">
        <v>7.6703849914889002</v>
      </c>
      <c r="AK62" s="28"/>
      <c r="AL62" s="100">
        <f t="shared" si="107"/>
        <v>0.37038499148890036</v>
      </c>
      <c r="AM62" s="103"/>
      <c r="AN62" s="103" t="s">
        <v>195</v>
      </c>
      <c r="AO62" s="103"/>
      <c r="AP62" s="103" t="s">
        <v>72</v>
      </c>
      <c r="AQ62" s="73" t="s">
        <v>100</v>
      </c>
      <c r="AR62" s="11">
        <f t="shared" si="108"/>
        <v>0</v>
      </c>
      <c r="AS62" s="1">
        <f t="shared" si="109"/>
        <v>0</v>
      </c>
      <c r="AT62" s="1">
        <f t="shared" si="110"/>
        <v>0</v>
      </c>
      <c r="AU62" s="1">
        <f t="shared" si="111"/>
        <v>0</v>
      </c>
      <c r="AV62" s="1">
        <f t="shared" si="112"/>
        <v>1</v>
      </c>
      <c r="AW62" s="1">
        <f t="shared" si="113"/>
        <v>0</v>
      </c>
      <c r="AX62" s="1">
        <f t="shared" si="114"/>
        <v>0</v>
      </c>
      <c r="AY62" s="1">
        <f t="shared" si="115"/>
        <v>0</v>
      </c>
      <c r="AZ62" s="1">
        <f t="shared" si="116"/>
        <v>0</v>
      </c>
      <c r="BA62" s="1">
        <f t="shared" si="117"/>
        <v>0</v>
      </c>
      <c r="BB62" s="1">
        <f t="shared" si="118"/>
        <v>0</v>
      </c>
      <c r="BC62" s="1">
        <f t="shared" si="119"/>
        <v>0</v>
      </c>
      <c r="BD62" s="1">
        <f t="shared" si="120"/>
        <v>0</v>
      </c>
    </row>
    <row r="63" spans="1:56" ht="60" x14ac:dyDescent="0.25">
      <c r="A63" s="9">
        <v>37</v>
      </c>
      <c r="B63" s="263"/>
      <c r="C63" s="259"/>
      <c r="D63" s="259" t="s">
        <v>44</v>
      </c>
      <c r="E63" s="259"/>
      <c r="F63" s="260"/>
      <c r="G63" s="287"/>
      <c r="H63" s="79" t="s">
        <v>8</v>
      </c>
      <c r="I63" s="94">
        <v>2015</v>
      </c>
      <c r="J63" s="98">
        <v>7.2</v>
      </c>
      <c r="K63" s="80"/>
      <c r="L63" s="94" t="s">
        <v>293</v>
      </c>
      <c r="M63" s="124">
        <f t="shared" si="97"/>
        <v>0</v>
      </c>
      <c r="N63" s="69"/>
      <c r="O63" s="62" t="s">
        <v>195</v>
      </c>
      <c r="P63" s="28"/>
      <c r="Q63" s="1" t="s">
        <v>195</v>
      </c>
      <c r="S63" s="1" t="s">
        <v>195</v>
      </c>
      <c r="U63" s="1" t="s">
        <v>195</v>
      </c>
      <c r="V63" s="19" t="s">
        <v>195</v>
      </c>
      <c r="W63" s="11">
        <f t="shared" si="0"/>
        <v>0</v>
      </c>
      <c r="X63" s="1">
        <f t="shared" si="1"/>
        <v>0</v>
      </c>
      <c r="Y63" s="1">
        <f t="shared" si="2"/>
        <v>0</v>
      </c>
      <c r="Z63" s="1">
        <f t="shared" si="98"/>
        <v>0</v>
      </c>
      <c r="AA63" s="1">
        <f t="shared" si="99"/>
        <v>0</v>
      </c>
      <c r="AB63" s="1">
        <f t="shared" si="100"/>
        <v>0</v>
      </c>
      <c r="AC63" s="1">
        <f t="shared" si="101"/>
        <v>0</v>
      </c>
      <c r="AD63" s="1">
        <f t="shared" si="102"/>
        <v>0</v>
      </c>
      <c r="AE63" s="1">
        <f t="shared" si="103"/>
        <v>0</v>
      </c>
      <c r="AF63" s="1">
        <f t="shared" si="104"/>
        <v>0</v>
      </c>
      <c r="AG63" s="1">
        <f t="shared" si="105"/>
        <v>1</v>
      </c>
      <c r="AH63" s="1">
        <f t="shared" si="106"/>
        <v>0</v>
      </c>
      <c r="AI63" s="55"/>
      <c r="AJ63" s="61">
        <v>6.9676142240610597</v>
      </c>
      <c r="AK63" s="28"/>
      <c r="AL63" s="33">
        <f t="shared" si="107"/>
        <v>-0.2323857759389405</v>
      </c>
      <c r="AM63" s="54"/>
      <c r="AN63" s="54" t="s">
        <v>195</v>
      </c>
      <c r="AO63" s="54"/>
      <c r="AP63" s="2" t="s">
        <v>77</v>
      </c>
      <c r="AQ63" s="17" t="s">
        <v>222</v>
      </c>
      <c r="AR63" s="11">
        <f t="shared" si="108"/>
        <v>0</v>
      </c>
      <c r="AS63" s="1">
        <f t="shared" si="109"/>
        <v>0</v>
      </c>
      <c r="AT63" s="1">
        <f t="shared" si="110"/>
        <v>0</v>
      </c>
      <c r="AU63" s="1">
        <f t="shared" si="111"/>
        <v>0</v>
      </c>
      <c r="AV63" s="1">
        <f t="shared" si="112"/>
        <v>0</v>
      </c>
      <c r="AW63" s="1">
        <f t="shared" si="113"/>
        <v>0</v>
      </c>
      <c r="AX63" s="1">
        <f t="shared" si="114"/>
        <v>0</v>
      </c>
      <c r="AY63" s="1">
        <f t="shared" si="115"/>
        <v>0</v>
      </c>
      <c r="AZ63" s="1">
        <f t="shared" si="116"/>
        <v>0</v>
      </c>
      <c r="BA63" s="1">
        <f t="shared" si="117"/>
        <v>1</v>
      </c>
      <c r="BB63" s="1">
        <f t="shared" si="118"/>
        <v>0</v>
      </c>
      <c r="BC63" s="1">
        <f t="shared" si="119"/>
        <v>0</v>
      </c>
      <c r="BD63" s="1">
        <f t="shared" si="120"/>
        <v>0</v>
      </c>
    </row>
    <row r="64" spans="1:56" ht="60" x14ac:dyDescent="0.25">
      <c r="A64" s="9">
        <v>38</v>
      </c>
      <c r="B64" s="263"/>
      <c r="C64" s="259"/>
      <c r="D64" s="259" t="s">
        <v>45</v>
      </c>
      <c r="E64" s="259"/>
      <c r="F64" s="260"/>
      <c r="G64" s="287"/>
      <c r="H64" s="79" t="s">
        <v>8</v>
      </c>
      <c r="I64" s="94">
        <v>2015</v>
      </c>
      <c r="J64" s="98">
        <v>8.6</v>
      </c>
      <c r="K64" s="80"/>
      <c r="L64" s="94" t="s">
        <v>293</v>
      </c>
      <c r="M64" s="124">
        <f t="shared" si="97"/>
        <v>0</v>
      </c>
      <c r="N64" s="69"/>
      <c r="O64" s="62" t="s">
        <v>195</v>
      </c>
      <c r="P64" s="28"/>
      <c r="Q64" s="1" t="s">
        <v>195</v>
      </c>
      <c r="S64" s="1" t="s">
        <v>195</v>
      </c>
      <c r="U64" s="1" t="s">
        <v>195</v>
      </c>
      <c r="V64" s="19" t="s">
        <v>195</v>
      </c>
      <c r="W64" s="11">
        <f t="shared" si="0"/>
        <v>0</v>
      </c>
      <c r="X64" s="1">
        <f t="shared" si="1"/>
        <v>0</v>
      </c>
      <c r="Y64" s="1">
        <f t="shared" si="2"/>
        <v>0</v>
      </c>
      <c r="Z64" s="1">
        <f t="shared" si="98"/>
        <v>0</v>
      </c>
      <c r="AA64" s="1">
        <f t="shared" si="99"/>
        <v>0</v>
      </c>
      <c r="AB64" s="1">
        <f t="shared" si="100"/>
        <v>0</v>
      </c>
      <c r="AC64" s="1">
        <f t="shared" si="101"/>
        <v>0</v>
      </c>
      <c r="AD64" s="1">
        <f t="shared" si="102"/>
        <v>0</v>
      </c>
      <c r="AE64" s="1">
        <f t="shared" si="103"/>
        <v>0</v>
      </c>
      <c r="AF64" s="1">
        <f t="shared" si="104"/>
        <v>0</v>
      </c>
      <c r="AG64" s="1">
        <f t="shared" si="105"/>
        <v>1</v>
      </c>
      <c r="AH64" s="1">
        <f t="shared" si="106"/>
        <v>0</v>
      </c>
      <c r="AI64" s="55"/>
      <c r="AJ64" s="61">
        <v>8.6991405580574295</v>
      </c>
      <c r="AK64" s="28"/>
      <c r="AL64" s="100">
        <f t="shared" si="107"/>
        <v>9.9140558057429828E-2</v>
      </c>
      <c r="AM64" s="103"/>
      <c r="AN64" s="103" t="s">
        <v>195</v>
      </c>
      <c r="AO64" s="103"/>
      <c r="AP64" s="103" t="s">
        <v>72</v>
      </c>
      <c r="AQ64" s="73" t="s">
        <v>100</v>
      </c>
      <c r="AR64" s="11">
        <f t="shared" si="108"/>
        <v>0</v>
      </c>
      <c r="AS64" s="1">
        <f t="shared" si="109"/>
        <v>0</v>
      </c>
      <c r="AT64" s="1">
        <f t="shared" si="110"/>
        <v>0</v>
      </c>
      <c r="AU64" s="1">
        <f t="shared" si="111"/>
        <v>0</v>
      </c>
      <c r="AV64" s="1">
        <f t="shared" si="112"/>
        <v>1</v>
      </c>
      <c r="AW64" s="1">
        <f t="shared" si="113"/>
        <v>0</v>
      </c>
      <c r="AX64" s="1">
        <f t="shared" si="114"/>
        <v>0</v>
      </c>
      <c r="AY64" s="1">
        <f t="shared" si="115"/>
        <v>0</v>
      </c>
      <c r="AZ64" s="1">
        <f t="shared" si="116"/>
        <v>0</v>
      </c>
      <c r="BA64" s="1">
        <f t="shared" si="117"/>
        <v>0</v>
      </c>
      <c r="BB64" s="1">
        <f t="shared" si="118"/>
        <v>0</v>
      </c>
      <c r="BC64" s="1">
        <f t="shared" si="119"/>
        <v>0</v>
      </c>
      <c r="BD64" s="1">
        <f t="shared" si="120"/>
        <v>0</v>
      </c>
    </row>
    <row r="65" spans="1:56" ht="60" x14ac:dyDescent="0.25">
      <c r="A65" s="9">
        <v>39</v>
      </c>
      <c r="B65" s="263"/>
      <c r="C65" s="259"/>
      <c r="D65" s="259" t="s">
        <v>46</v>
      </c>
      <c r="E65" s="259"/>
      <c r="F65" s="260"/>
      <c r="G65" s="287"/>
      <c r="H65" s="79" t="s">
        <v>8</v>
      </c>
      <c r="I65" s="94">
        <v>2015</v>
      </c>
      <c r="J65" s="98">
        <v>6.5</v>
      </c>
      <c r="K65" s="80"/>
      <c r="L65" s="94" t="s">
        <v>293</v>
      </c>
      <c r="M65" s="124">
        <f t="shared" si="97"/>
        <v>0.5</v>
      </c>
      <c r="N65" s="69"/>
      <c r="O65" s="62" t="s">
        <v>195</v>
      </c>
      <c r="P65" s="28"/>
      <c r="Q65" s="1" t="s">
        <v>195</v>
      </c>
      <c r="S65" s="1" t="s">
        <v>195</v>
      </c>
      <c r="U65" s="1" t="s">
        <v>195</v>
      </c>
      <c r="V65" s="19" t="s">
        <v>195</v>
      </c>
      <c r="W65" s="11">
        <f t="shared" si="0"/>
        <v>0</v>
      </c>
      <c r="X65" s="1">
        <f t="shared" si="1"/>
        <v>0</v>
      </c>
      <c r="Y65" s="1">
        <f t="shared" si="2"/>
        <v>0</v>
      </c>
      <c r="Z65" s="1">
        <f t="shared" si="98"/>
        <v>0</v>
      </c>
      <c r="AA65" s="1">
        <f t="shared" si="99"/>
        <v>0</v>
      </c>
      <c r="AB65" s="1">
        <f t="shared" si="100"/>
        <v>0</v>
      </c>
      <c r="AC65" s="1">
        <f t="shared" si="101"/>
        <v>0</v>
      </c>
      <c r="AD65" s="1">
        <f t="shared" si="102"/>
        <v>0</v>
      </c>
      <c r="AE65" s="1">
        <f t="shared" si="103"/>
        <v>0</v>
      </c>
      <c r="AF65" s="1">
        <f t="shared" si="104"/>
        <v>0</v>
      </c>
      <c r="AG65" s="1">
        <f t="shared" si="105"/>
        <v>1</v>
      </c>
      <c r="AH65" s="1">
        <f t="shared" si="106"/>
        <v>0</v>
      </c>
      <c r="AI65" s="55"/>
      <c r="AJ65" s="61">
        <v>6.1582719072231002</v>
      </c>
      <c r="AK65" s="28"/>
      <c r="AL65" s="33">
        <f t="shared" si="107"/>
        <v>-0.34172809277689975</v>
      </c>
      <c r="AM65" s="54"/>
      <c r="AN65" s="54" t="s">
        <v>195</v>
      </c>
      <c r="AO65" s="54"/>
      <c r="AP65" s="2" t="s">
        <v>77</v>
      </c>
      <c r="AQ65" s="17" t="s">
        <v>222</v>
      </c>
      <c r="AR65" s="11">
        <f t="shared" si="108"/>
        <v>0</v>
      </c>
      <c r="AS65" s="1">
        <f t="shared" si="109"/>
        <v>0</v>
      </c>
      <c r="AT65" s="1">
        <f t="shared" si="110"/>
        <v>0</v>
      </c>
      <c r="AU65" s="1">
        <f t="shared" si="111"/>
        <v>0</v>
      </c>
      <c r="AV65" s="1">
        <f t="shared" si="112"/>
        <v>0</v>
      </c>
      <c r="AW65" s="1">
        <f t="shared" si="113"/>
        <v>0</v>
      </c>
      <c r="AX65" s="1">
        <f t="shared" si="114"/>
        <v>0</v>
      </c>
      <c r="AY65" s="1">
        <f t="shared" si="115"/>
        <v>0</v>
      </c>
      <c r="AZ65" s="1">
        <f t="shared" si="116"/>
        <v>0</v>
      </c>
      <c r="BA65" s="1">
        <f t="shared" si="117"/>
        <v>1</v>
      </c>
      <c r="BB65" s="1">
        <f t="shared" si="118"/>
        <v>0</v>
      </c>
      <c r="BC65" s="1">
        <f t="shared" si="119"/>
        <v>0</v>
      </c>
      <c r="BD65" s="1">
        <f t="shared" si="120"/>
        <v>0</v>
      </c>
    </row>
    <row r="66" spans="1:56" ht="60.75" thickBot="1" x14ac:dyDescent="0.3">
      <c r="A66" s="9">
        <v>40</v>
      </c>
      <c r="B66" s="264"/>
      <c r="C66" s="289"/>
      <c r="D66" s="289" t="s">
        <v>47</v>
      </c>
      <c r="E66" s="289"/>
      <c r="F66" s="290"/>
      <c r="G66" s="294"/>
      <c r="H66" s="162" t="s">
        <v>8</v>
      </c>
      <c r="I66" s="89">
        <v>2015</v>
      </c>
      <c r="J66" s="186">
        <v>8.6</v>
      </c>
      <c r="K66" s="163"/>
      <c r="L66" s="89" t="s">
        <v>293</v>
      </c>
      <c r="M66" s="187">
        <f t="shared" si="97"/>
        <v>0</v>
      </c>
      <c r="N66" s="69"/>
      <c r="O66" s="170" t="s">
        <v>195</v>
      </c>
      <c r="P66" s="76"/>
      <c r="Q66" s="146" t="s">
        <v>195</v>
      </c>
      <c r="R66" s="146"/>
      <c r="S66" s="146" t="s">
        <v>195</v>
      </c>
      <c r="T66" s="146"/>
      <c r="U66" s="146" t="s">
        <v>195</v>
      </c>
      <c r="V66" s="147" t="s">
        <v>195</v>
      </c>
      <c r="W66" s="11">
        <f t="shared" si="0"/>
        <v>0</v>
      </c>
      <c r="X66" s="1">
        <f t="shared" si="1"/>
        <v>0</v>
      </c>
      <c r="Y66" s="1">
        <f t="shared" si="2"/>
        <v>0</v>
      </c>
      <c r="Z66" s="1">
        <f t="shared" si="98"/>
        <v>0</v>
      </c>
      <c r="AA66" s="1">
        <f t="shared" si="99"/>
        <v>0</v>
      </c>
      <c r="AB66" s="1">
        <f t="shared" si="100"/>
        <v>0</v>
      </c>
      <c r="AC66" s="1">
        <f t="shared" si="101"/>
        <v>0</v>
      </c>
      <c r="AD66" s="1">
        <f t="shared" si="102"/>
        <v>0</v>
      </c>
      <c r="AE66" s="1">
        <f t="shared" si="103"/>
        <v>0</v>
      </c>
      <c r="AF66" s="1">
        <f t="shared" si="104"/>
        <v>0</v>
      </c>
      <c r="AG66" s="1">
        <f t="shared" si="105"/>
        <v>1</v>
      </c>
      <c r="AH66" s="1">
        <f t="shared" si="106"/>
        <v>0</v>
      </c>
      <c r="AI66" s="55"/>
      <c r="AJ66" s="153">
        <v>8.1559387403579695</v>
      </c>
      <c r="AK66" s="76"/>
      <c r="AL66" s="155">
        <f t="shared" si="107"/>
        <v>-0.44406125964203014</v>
      </c>
      <c r="AM66" s="156"/>
      <c r="AN66" s="156" t="s">
        <v>195</v>
      </c>
      <c r="AO66" s="156"/>
      <c r="AP66" s="157" t="s">
        <v>77</v>
      </c>
      <c r="AQ66" s="158" t="s">
        <v>100</v>
      </c>
      <c r="AR66" s="11">
        <f t="shared" si="108"/>
        <v>0</v>
      </c>
      <c r="AS66" s="1">
        <f t="shared" si="109"/>
        <v>0</v>
      </c>
      <c r="AT66" s="1">
        <f t="shared" si="110"/>
        <v>0</v>
      </c>
      <c r="AU66" s="1">
        <f t="shared" si="111"/>
        <v>0</v>
      </c>
      <c r="AV66" s="1">
        <f t="shared" si="112"/>
        <v>1</v>
      </c>
      <c r="AW66" s="1">
        <f t="shared" si="113"/>
        <v>0</v>
      </c>
      <c r="AX66" s="1">
        <f t="shared" si="114"/>
        <v>0</v>
      </c>
      <c r="AY66" s="1">
        <f t="shared" si="115"/>
        <v>0</v>
      </c>
      <c r="AZ66" s="1">
        <f t="shared" si="116"/>
        <v>0</v>
      </c>
      <c r="BA66" s="1">
        <f t="shared" si="117"/>
        <v>0</v>
      </c>
      <c r="BB66" s="1">
        <f t="shared" si="118"/>
        <v>0</v>
      </c>
      <c r="BC66" s="1">
        <f t="shared" si="119"/>
        <v>0</v>
      </c>
      <c r="BD66" s="1">
        <f t="shared" si="120"/>
        <v>0</v>
      </c>
    </row>
    <row r="67" spans="1:56" ht="28.5" customHeight="1" thickBot="1" x14ac:dyDescent="0.3">
      <c r="A67" s="9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O67" s="154"/>
      <c r="P67" s="154"/>
      <c r="Q67" s="154"/>
      <c r="R67" s="154"/>
      <c r="S67" s="154"/>
      <c r="T67" s="154"/>
      <c r="U67" s="154"/>
      <c r="V67" s="154"/>
      <c r="AJ67" s="154"/>
      <c r="AK67" s="154"/>
      <c r="AL67" s="154"/>
      <c r="AM67" s="154"/>
      <c r="AN67" s="154"/>
      <c r="AO67" s="154"/>
      <c r="AP67" s="154"/>
      <c r="AQ67" s="154"/>
    </row>
    <row r="68" spans="1:56" ht="60.75" customHeight="1" x14ac:dyDescent="0.25">
      <c r="A68" s="9">
        <v>41</v>
      </c>
      <c r="B68" s="265" t="s">
        <v>245</v>
      </c>
      <c r="C68" s="279" t="s">
        <v>267</v>
      </c>
      <c r="D68" s="279"/>
      <c r="E68" s="279"/>
      <c r="F68" s="280"/>
      <c r="G68" s="295" t="s">
        <v>122</v>
      </c>
      <c r="H68" s="133" t="s">
        <v>6</v>
      </c>
      <c r="I68" s="134">
        <v>2015</v>
      </c>
      <c r="J68" s="134">
        <v>6561</v>
      </c>
      <c r="K68" s="135"/>
      <c r="L68" s="134">
        <f>J68*0.1</f>
        <v>656.1</v>
      </c>
      <c r="M68" s="137">
        <f>L68</f>
        <v>656.1</v>
      </c>
      <c r="N68" s="69"/>
      <c r="O68" s="169">
        <v>10877</v>
      </c>
      <c r="P68" s="193"/>
      <c r="Q68" s="165">
        <f>O68-$J$68</f>
        <v>4316</v>
      </c>
      <c r="R68" s="165"/>
      <c r="S68" s="166">
        <f>(Q68/M68)*-1</f>
        <v>-6.5782655083066599</v>
      </c>
      <c r="T68" s="167"/>
      <c r="U68" s="165" t="s">
        <v>77</v>
      </c>
      <c r="V68" s="168" t="s">
        <v>104</v>
      </c>
      <c r="W68" s="11">
        <f t="shared" si="0"/>
        <v>0</v>
      </c>
      <c r="X68" s="1">
        <f t="shared" si="1"/>
        <v>0</v>
      </c>
      <c r="Y68" s="1">
        <f t="shared" si="2"/>
        <v>0</v>
      </c>
      <c r="Z68" s="1">
        <f>IF(V68="TENDENCIA BIENAL DE ACERCAMIENTO A LA META",1,0)</f>
        <v>0</v>
      </c>
      <c r="AA68" s="1">
        <f>IF(V68="TENDENCIA BIENAL DENTRO DEL RANGO DE LA META",1,0)</f>
        <v>0</v>
      </c>
      <c r="AB68" s="1">
        <f>IF(V68="TENDENCIA QUINQUENAL DENTRO DEL RANGO DE LA META",1,0)</f>
        <v>0</v>
      </c>
      <c r="AC68" s="1">
        <f>IF(V68="TENDENCIA ANUAL SIN MOVIMIENTO A LA META",1,0)</f>
        <v>0</v>
      </c>
      <c r="AD68" s="1">
        <f>IF(V68="META ANUAL NO CUMPLIDA PERO CON TENDENCIA DE ACERCAMIENTO",1,0)</f>
        <v>0</v>
      </c>
      <c r="AE68" s="1">
        <f>IF(V68="TENDENCIA ANUAL DE ALEJAMIENTO A LA META",1,0)</f>
        <v>0</v>
      </c>
      <c r="AF68" s="1">
        <f>IF(V68="META ANUAL NO CUMPLIDA",1,0)</f>
        <v>1</v>
      </c>
      <c r="AG68" s="1">
        <f>IF(V68="NA",1,0)</f>
        <v>0</v>
      </c>
      <c r="AH68" s="1">
        <f>IF(V68="ND",1,0)</f>
        <v>0</v>
      </c>
      <c r="AI68" s="55"/>
      <c r="AJ68" s="169">
        <v>24424</v>
      </c>
      <c r="AK68" s="193"/>
      <c r="AL68" s="165">
        <f>AJ68-$J$68</f>
        <v>17863</v>
      </c>
      <c r="AM68" s="165"/>
      <c r="AN68" s="166">
        <f>(AL68/(M68+M68))*-1</f>
        <v>-13.613016308489559</v>
      </c>
      <c r="AO68" s="167"/>
      <c r="AP68" s="165" t="s">
        <v>77</v>
      </c>
      <c r="AQ68" s="168" t="s">
        <v>104</v>
      </c>
      <c r="AR68" s="11">
        <f t="shared" ref="AR68:AR84" si="121">IF(AQ68="TENDENCIA ANUAL POR ARRIBA DE LA META",1,0)</f>
        <v>0</v>
      </c>
      <c r="AS68" s="1">
        <f t="shared" ref="AS68:AS84" si="122">IF(AQ68="TENDENCIA ANUAL DE ACERCAMIENTO A LA META",1,0)</f>
        <v>0</v>
      </c>
      <c r="AT68" s="1">
        <f t="shared" ref="AT68:AT84" si="123">IF(AQ68="TENDENCIA ANUAL DENTRO DEL RANGO DE LA META",1,0)</f>
        <v>0</v>
      </c>
      <c r="AU68" s="1">
        <f t="shared" ref="AU68:AU84" si="124">IF(AQ68="TENDENCIA BIENAL POR ARRIBA DE LA META",1,0)</f>
        <v>0</v>
      </c>
      <c r="AV68" s="1">
        <f t="shared" ref="AV68:AV84" si="125">IF(AQ68="TENDENCIA BIENAL DENTRO DEL RANGO DE LA META",1,0)</f>
        <v>0</v>
      </c>
      <c r="AW68" s="1">
        <f t="shared" ref="AW68:AW84" si="126">IF(AQ68="TENDENCIA ANUAL SIN MOVIMIENTO A LA META",1,0)</f>
        <v>0</v>
      </c>
      <c r="AX68" s="1">
        <f>IF(AQ68="TENDENCIA BIENAL SIN MOVIMIENTO A LA META",1,0)</f>
        <v>0</v>
      </c>
      <c r="AY68" s="1">
        <f t="shared" ref="AY68:AY84" si="127">IF(AQ68="META ANUAL NO CUMPLIDA PERO CON TENDENCIA DE ACERCAMIENTO",1,0)</f>
        <v>0</v>
      </c>
      <c r="AZ68" s="1">
        <f t="shared" ref="AZ68:AZ84" si="128">IF(AQ68="TENDENCIA ANUAL DE ALEJAMIENTO A LA META",1,0)</f>
        <v>0</v>
      </c>
      <c r="BA68" s="1">
        <f t="shared" ref="BA68:BA84" si="129">IF(AQ68="TENDENCIA BIENAL POR DEBAJO DE LA META",1,0)</f>
        <v>0</v>
      </c>
      <c r="BB68" s="1">
        <f t="shared" ref="BB68:BB84" si="130">IF(AQ68="META ANUAL NO CUMPLIDA",1,0)</f>
        <v>1</v>
      </c>
      <c r="BC68" s="1">
        <f>IF(AQ68="NA",1,0)</f>
        <v>0</v>
      </c>
      <c r="BD68" s="1">
        <f t="shared" ref="BD68:BD84" si="131">IF(AQ68="ND",1,0)</f>
        <v>0</v>
      </c>
    </row>
    <row r="69" spans="1:56" ht="75" x14ac:dyDescent="0.25">
      <c r="A69" s="9">
        <v>42</v>
      </c>
      <c r="B69" s="262"/>
      <c r="C69" s="259" t="s">
        <v>268</v>
      </c>
      <c r="D69" s="259"/>
      <c r="E69" s="259"/>
      <c r="F69" s="260"/>
      <c r="G69" s="288"/>
      <c r="H69" s="79" t="s">
        <v>6</v>
      </c>
      <c r="I69" s="94">
        <v>2015</v>
      </c>
      <c r="J69" s="94">
        <v>910</v>
      </c>
      <c r="K69" s="80"/>
      <c r="L69" s="94">
        <f>J69*0.1</f>
        <v>91</v>
      </c>
      <c r="M69" s="95">
        <f>L69</f>
        <v>91</v>
      </c>
      <c r="N69" s="69"/>
      <c r="O69" s="62">
        <v>847</v>
      </c>
      <c r="P69" s="28"/>
      <c r="Q69" s="41">
        <f>O69-$J$69</f>
        <v>-63</v>
      </c>
      <c r="R69" s="41"/>
      <c r="S69" s="56">
        <f>((O69-$J$69)/$M$69)*-1</f>
        <v>0.69230769230769229</v>
      </c>
      <c r="T69" s="102"/>
      <c r="U69" s="3" t="s">
        <v>72</v>
      </c>
      <c r="V69" s="17" t="s">
        <v>105</v>
      </c>
      <c r="W69" s="11">
        <f t="shared" si="0"/>
        <v>0</v>
      </c>
      <c r="X69" s="1">
        <f t="shared" si="1"/>
        <v>0</v>
      </c>
      <c r="Y69" s="1">
        <f t="shared" si="2"/>
        <v>0</v>
      </c>
      <c r="Z69" s="1">
        <f>IF(V69="TENDENCIA BIENAL DE ACERCAMIENTO A LA META",1,0)</f>
        <v>0</v>
      </c>
      <c r="AA69" s="1">
        <f>IF(V69="TENDENCIA BIENAL DENTRO DEL RANGO DE LA META",1,0)</f>
        <v>0</v>
      </c>
      <c r="AB69" s="1">
        <f>IF(V69="TENDENCIA QUINQUENAL DENTRO DEL RANGO DE LA META",1,0)</f>
        <v>0</v>
      </c>
      <c r="AC69" s="1">
        <f>IF(V69="TENDENCIA ANUAL SIN MOVIMIENTO A LA META",1,0)</f>
        <v>0</v>
      </c>
      <c r="AD69" s="1">
        <f>IF(V69="META ANUAL NO CUMPLIDA PERO CON TENDENCIA DE ACERCAMIENTO",1,0)</f>
        <v>1</v>
      </c>
      <c r="AE69" s="1">
        <f>IF(V69="TENDENCIA ANUAL DE ALEJAMIENTO A LA META",1,0)</f>
        <v>0</v>
      </c>
      <c r="AF69" s="1">
        <f>IF(V69="META ANUAL NO CUMPLIDA",1,0)</f>
        <v>0</v>
      </c>
      <c r="AG69" s="1">
        <f>IF(V69="NA",1,0)</f>
        <v>0</v>
      </c>
      <c r="AH69" s="1">
        <f>IF(V69="ND",1,0)</f>
        <v>0</v>
      </c>
      <c r="AI69" s="55"/>
      <c r="AJ69" s="62">
        <v>853</v>
      </c>
      <c r="AK69" s="28"/>
      <c r="AL69" s="41">
        <f>AJ69-$J$69</f>
        <v>-57</v>
      </c>
      <c r="AM69" s="41"/>
      <c r="AN69" s="56">
        <f>(AL69/(M69+M69))*-1</f>
        <v>0.31318681318681318</v>
      </c>
      <c r="AO69" s="102"/>
      <c r="AP69" s="3" t="s">
        <v>72</v>
      </c>
      <c r="AQ69" s="17" t="s">
        <v>105</v>
      </c>
      <c r="AR69" s="11">
        <f t="shared" si="121"/>
        <v>0</v>
      </c>
      <c r="AS69" s="1">
        <f t="shared" si="122"/>
        <v>0</v>
      </c>
      <c r="AT69" s="1">
        <f t="shared" si="123"/>
        <v>0</v>
      </c>
      <c r="AU69" s="1">
        <f t="shared" si="124"/>
        <v>0</v>
      </c>
      <c r="AV69" s="1">
        <f t="shared" si="125"/>
        <v>0</v>
      </c>
      <c r="AW69" s="1">
        <f t="shared" si="126"/>
        <v>0</v>
      </c>
      <c r="AX69" s="1">
        <f>IF(AQ69="TENDENCIA BIENAL SIN MOVIMIENTO A LA META",1,0)</f>
        <v>0</v>
      </c>
      <c r="AY69" s="1">
        <f t="shared" si="127"/>
        <v>1</v>
      </c>
      <c r="AZ69" s="1">
        <f t="shared" si="128"/>
        <v>0</v>
      </c>
      <c r="BA69" s="1">
        <f t="shared" si="129"/>
        <v>0</v>
      </c>
      <c r="BB69" s="1">
        <f t="shared" si="130"/>
        <v>0</v>
      </c>
      <c r="BC69" s="1">
        <f>IF(AQ69="NA",1,0)</f>
        <v>0</v>
      </c>
      <c r="BD69" s="1">
        <f t="shared" si="131"/>
        <v>0</v>
      </c>
    </row>
    <row r="70" spans="1:56" ht="60" x14ac:dyDescent="0.25">
      <c r="A70" s="9">
        <v>43</v>
      </c>
      <c r="B70" s="123" t="s">
        <v>246</v>
      </c>
      <c r="C70" s="259" t="s">
        <v>48</v>
      </c>
      <c r="D70" s="259"/>
      <c r="E70" s="259"/>
      <c r="F70" s="260"/>
      <c r="G70" s="81" t="s">
        <v>122</v>
      </c>
      <c r="H70" s="79" t="s">
        <v>6</v>
      </c>
      <c r="I70" s="94">
        <v>2015</v>
      </c>
      <c r="J70" s="94">
        <v>167</v>
      </c>
      <c r="K70" s="80"/>
      <c r="L70" s="94" t="s">
        <v>88</v>
      </c>
      <c r="M70" s="95" t="s">
        <v>87</v>
      </c>
      <c r="N70" s="69"/>
      <c r="O70" s="62">
        <v>524</v>
      </c>
      <c r="P70" s="28"/>
      <c r="Q70" s="2">
        <f>O70-$J$70</f>
        <v>357</v>
      </c>
      <c r="R70" s="2"/>
      <c r="S70" s="54" t="s">
        <v>195</v>
      </c>
      <c r="T70" s="54"/>
      <c r="U70" s="2" t="s">
        <v>77</v>
      </c>
      <c r="V70" s="17" t="s">
        <v>103</v>
      </c>
      <c r="W70" s="11">
        <f t="shared" si="0"/>
        <v>0</v>
      </c>
      <c r="X70" s="1">
        <f t="shared" si="1"/>
        <v>0</v>
      </c>
      <c r="Y70" s="1">
        <f t="shared" si="2"/>
        <v>0</v>
      </c>
      <c r="Z70" s="1">
        <f>IF(V70="TENDENCIA BIENAL DE ACERCAMIENTO A LA META",1,0)</f>
        <v>0</v>
      </c>
      <c r="AA70" s="1">
        <f>IF(V70="TENDENCIA BIENAL DENTRO DEL RANGO DE LA META",1,0)</f>
        <v>0</v>
      </c>
      <c r="AB70" s="1">
        <f>IF(V70="TENDENCIA QUINQUENAL DENTRO DEL RANGO DE LA META",1,0)</f>
        <v>0</v>
      </c>
      <c r="AC70" s="1">
        <f>IF(V70="TENDENCIA ANUAL SIN MOVIMIENTO A LA META",1,0)</f>
        <v>0</v>
      </c>
      <c r="AD70" s="1">
        <f>IF(V70="META ANUAL NO CUMPLIDA PERO CON TENDENCIA DE ACERCAMIENTO",1,0)</f>
        <v>0</v>
      </c>
      <c r="AE70" s="1">
        <f>IF(V70="TENDENCIA ANUAL DE ALEJAMIENTO A LA META",1,0)</f>
        <v>1</v>
      </c>
      <c r="AF70" s="1">
        <f>IF(V70="META ANUAL NO CUMPLIDA",1,0)</f>
        <v>0</v>
      </c>
      <c r="AG70" s="1">
        <f>IF(V70="NA",1,0)</f>
        <v>0</v>
      </c>
      <c r="AH70" s="1">
        <f>IF(V70="ND",1,0)</f>
        <v>0</v>
      </c>
      <c r="AI70" s="55"/>
      <c r="AJ70" s="62">
        <v>700</v>
      </c>
      <c r="AK70" s="28"/>
      <c r="AL70" s="2">
        <f>AJ70-$J$70</f>
        <v>533</v>
      </c>
      <c r="AM70" s="2"/>
      <c r="AN70" s="54" t="s">
        <v>195</v>
      </c>
      <c r="AO70" s="54"/>
      <c r="AP70" s="2" t="s">
        <v>77</v>
      </c>
      <c r="AQ70" s="17" t="s">
        <v>103</v>
      </c>
      <c r="AR70" s="11">
        <f t="shared" si="121"/>
        <v>0</v>
      </c>
      <c r="AS70" s="1">
        <f t="shared" si="122"/>
        <v>0</v>
      </c>
      <c r="AT70" s="1">
        <f t="shared" si="123"/>
        <v>0</v>
      </c>
      <c r="AU70" s="1">
        <f t="shared" si="124"/>
        <v>0</v>
      </c>
      <c r="AV70" s="1">
        <f t="shared" si="125"/>
        <v>0</v>
      </c>
      <c r="AW70" s="1">
        <f t="shared" si="126"/>
        <v>0</v>
      </c>
      <c r="AX70" s="1">
        <f>IF(AQ70="TENDENCIA BIENAL SIN MOVIMIENTO A LA META",1,0)</f>
        <v>0</v>
      </c>
      <c r="AY70" s="1">
        <f t="shared" si="127"/>
        <v>0</v>
      </c>
      <c r="AZ70" s="1">
        <f t="shared" si="128"/>
        <v>1</v>
      </c>
      <c r="BA70" s="1">
        <f t="shared" si="129"/>
        <v>0</v>
      </c>
      <c r="BB70" s="1">
        <f t="shared" si="130"/>
        <v>0</v>
      </c>
      <c r="BC70" s="1">
        <f>IF(AQ70="NA",1,0)</f>
        <v>0</v>
      </c>
      <c r="BD70" s="1">
        <f t="shared" si="131"/>
        <v>0</v>
      </c>
    </row>
    <row r="71" spans="1:56" ht="81.75" customHeight="1" x14ac:dyDescent="0.25">
      <c r="A71" s="9">
        <v>44</v>
      </c>
      <c r="B71" s="123" t="s">
        <v>247</v>
      </c>
      <c r="C71" s="259" t="s">
        <v>49</v>
      </c>
      <c r="D71" s="259"/>
      <c r="E71" s="259"/>
      <c r="F71" s="260"/>
      <c r="G71" s="81" t="s">
        <v>122</v>
      </c>
      <c r="H71" s="79" t="s">
        <v>6</v>
      </c>
      <c r="I71" s="94">
        <v>2015</v>
      </c>
      <c r="J71" s="94">
        <v>21</v>
      </c>
      <c r="K71" s="80"/>
      <c r="L71" s="94" t="s">
        <v>89</v>
      </c>
      <c r="M71" s="95">
        <f>(5-J71)*-1</f>
        <v>16</v>
      </c>
      <c r="N71" s="69"/>
      <c r="O71" s="62">
        <v>16</v>
      </c>
      <c r="P71" s="28"/>
      <c r="Q71" s="41">
        <f>O71-$J$71</f>
        <v>-5</v>
      </c>
      <c r="R71" s="41"/>
      <c r="S71" s="41">
        <f>Q71*-1</f>
        <v>5</v>
      </c>
      <c r="T71" s="41"/>
      <c r="U71" s="3" t="s">
        <v>72</v>
      </c>
      <c r="V71" s="101" t="s">
        <v>102</v>
      </c>
      <c r="W71" s="11">
        <f t="shared" si="0"/>
        <v>0</v>
      </c>
      <c r="X71" s="1">
        <f t="shared" si="1"/>
        <v>1</v>
      </c>
      <c r="Y71" s="1">
        <f t="shared" si="2"/>
        <v>0</v>
      </c>
      <c r="Z71" s="1">
        <f>IF(V71="TENDENCIA BIENAL DE ACERCAMIENTO A LA META",1,0)</f>
        <v>0</v>
      </c>
      <c r="AA71" s="1">
        <f>IF(V71="TENDENCIA BIENAL DENTRO DEL RANGO DE LA META",1,0)</f>
        <v>0</v>
      </c>
      <c r="AB71" s="1">
        <f>IF(V71="TENDENCIA QUINQUENAL DENTRO DEL RANGO DE LA META",1,0)</f>
        <v>0</v>
      </c>
      <c r="AC71" s="1">
        <f>IF(V71="TENDENCIA ANUAL SIN MOVIMIENTO A LA META",1,0)</f>
        <v>0</v>
      </c>
      <c r="AD71" s="1">
        <f>IF(V71="META ANUAL NO CUMPLIDA PERO CON TENDENCIA DE ACERCAMIENTO",1,0)</f>
        <v>0</v>
      </c>
      <c r="AE71" s="1">
        <f>IF(V71="TENDENCIA ANUAL DE ALEJAMIENTO A LA META",1,0)</f>
        <v>0</v>
      </c>
      <c r="AF71" s="1">
        <f>IF(V71="META ANUAL NO CUMPLIDA",1,0)</f>
        <v>0</v>
      </c>
      <c r="AG71" s="1">
        <f>IF(V71="NA",1,0)</f>
        <v>0</v>
      </c>
      <c r="AH71" s="1">
        <f>IF(V71="ND",1,0)</f>
        <v>0</v>
      </c>
      <c r="AI71" s="55"/>
      <c r="AJ71" s="62">
        <v>7</v>
      </c>
      <c r="AK71" s="28"/>
      <c r="AL71" s="41">
        <f>AJ71-$J$71</f>
        <v>-14</v>
      </c>
      <c r="AM71" s="41"/>
      <c r="AN71" s="41">
        <f>AL71*-1</f>
        <v>14</v>
      </c>
      <c r="AO71" s="41"/>
      <c r="AP71" s="3" t="s">
        <v>72</v>
      </c>
      <c r="AQ71" s="101" t="s">
        <v>102</v>
      </c>
      <c r="AR71" s="11">
        <f t="shared" si="121"/>
        <v>0</v>
      </c>
      <c r="AS71" s="1">
        <f t="shared" si="122"/>
        <v>1</v>
      </c>
      <c r="AT71" s="1">
        <f t="shared" si="123"/>
        <v>0</v>
      </c>
      <c r="AU71" s="1">
        <f t="shared" si="124"/>
        <v>0</v>
      </c>
      <c r="AV71" s="1">
        <f t="shared" si="125"/>
        <v>0</v>
      </c>
      <c r="AW71" s="1">
        <f t="shared" si="126"/>
        <v>0</v>
      </c>
      <c r="AX71" s="1">
        <f>IF(AQ71="TENDENCIA BIENAL SIN MOVIMIENTO A LA META",1,0)</f>
        <v>0</v>
      </c>
      <c r="AY71" s="1">
        <f t="shared" si="127"/>
        <v>0</v>
      </c>
      <c r="AZ71" s="1">
        <f t="shared" si="128"/>
        <v>0</v>
      </c>
      <c r="BA71" s="1">
        <f t="shared" si="129"/>
        <v>0</v>
      </c>
      <c r="BB71" s="1">
        <f t="shared" si="130"/>
        <v>0</v>
      </c>
      <c r="BC71" s="1">
        <f>IF(AQ71="NA",1,0)</f>
        <v>0</v>
      </c>
      <c r="BD71" s="1">
        <f t="shared" si="131"/>
        <v>0</v>
      </c>
    </row>
    <row r="72" spans="1:56" ht="77.25" customHeight="1" x14ac:dyDescent="0.25">
      <c r="A72" s="9">
        <v>45</v>
      </c>
      <c r="B72" s="261" t="s">
        <v>248</v>
      </c>
      <c r="C72" s="283" t="s">
        <v>281</v>
      </c>
      <c r="D72" s="299"/>
      <c r="E72" s="299"/>
      <c r="F72" s="284"/>
      <c r="G72" s="286" t="s">
        <v>123</v>
      </c>
      <c r="H72" s="79" t="s">
        <v>6</v>
      </c>
      <c r="I72" s="94">
        <v>2016</v>
      </c>
      <c r="J72" s="219">
        <v>100</v>
      </c>
      <c r="K72" s="80"/>
      <c r="L72" s="98">
        <v>100</v>
      </c>
      <c r="M72" s="95">
        <v>0</v>
      </c>
      <c r="N72" s="69"/>
      <c r="O72" s="62" t="s">
        <v>195</v>
      </c>
      <c r="P72" s="28"/>
      <c r="Q72" s="1" t="s">
        <v>195</v>
      </c>
      <c r="S72" s="1" t="s">
        <v>195</v>
      </c>
      <c r="U72" s="1" t="s">
        <v>195</v>
      </c>
      <c r="V72" s="19" t="s">
        <v>195</v>
      </c>
      <c r="W72" s="11">
        <f t="shared" si="0"/>
        <v>0</v>
      </c>
      <c r="X72" s="1">
        <f t="shared" si="1"/>
        <v>0</v>
      </c>
      <c r="Y72" s="1">
        <f t="shared" si="2"/>
        <v>0</v>
      </c>
      <c r="Z72" s="1">
        <f>IF(V72="TENDENCIA BIENAL DE ACERCAMIENTO A LA META",1,0)</f>
        <v>0</v>
      </c>
      <c r="AA72" s="1">
        <f>IF(V72="TENDENCIA BIENAL DENTRO DEL RANGO DE LA META",1,0)</f>
        <v>0</v>
      </c>
      <c r="AB72" s="1">
        <f>IF(V72="TENDENCIA QUINQUENAL DENTRO DEL RANGO DE LA META",1,0)</f>
        <v>0</v>
      </c>
      <c r="AC72" s="1">
        <f>IF(V72="TENDENCIA ANUAL SIN MOVIMIENTO A LA META",1,0)</f>
        <v>0</v>
      </c>
      <c r="AD72" s="1">
        <f>IF(V72="META ANUAL NO CUMPLIDA PERO CON TENDENCIA DE ACERCAMIENTO",1,0)</f>
        <v>0</v>
      </c>
      <c r="AE72" s="1">
        <f>IF(V72="TENDENCIA ANUAL DE ALEJAMIENTO A LA META",1,0)</f>
        <v>0</v>
      </c>
      <c r="AF72" s="1">
        <f>IF(V72="META ANUAL NO CUMPLIDA",1,0)</f>
        <v>0</v>
      </c>
      <c r="AG72" s="1">
        <f>IF(V72="NA",1,0)</f>
        <v>1</v>
      </c>
      <c r="AH72" s="1">
        <f>IF(V72="ND",1,0)</f>
        <v>0</v>
      </c>
      <c r="AI72" s="55"/>
      <c r="AJ72" s="114">
        <v>100</v>
      </c>
      <c r="AK72" s="28"/>
      <c r="AL72" s="24">
        <f>AJ72-J72</f>
        <v>0</v>
      </c>
      <c r="AM72" s="47"/>
      <c r="AN72" s="47" t="s">
        <v>195</v>
      </c>
      <c r="AO72" s="47"/>
      <c r="AP72" s="24" t="s">
        <v>78</v>
      </c>
      <c r="AQ72" s="101" t="s">
        <v>189</v>
      </c>
      <c r="AR72" s="11">
        <f t="shared" si="121"/>
        <v>0</v>
      </c>
      <c r="AS72" s="1">
        <f t="shared" si="122"/>
        <v>0</v>
      </c>
      <c r="AT72" s="1">
        <f t="shared" si="123"/>
        <v>1</v>
      </c>
      <c r="AU72" s="1">
        <f t="shared" si="124"/>
        <v>0</v>
      </c>
      <c r="AV72" s="1">
        <f t="shared" si="125"/>
        <v>0</v>
      </c>
      <c r="AW72" s="1">
        <f t="shared" si="126"/>
        <v>0</v>
      </c>
      <c r="AX72" s="1">
        <f>IF(AQ72="TENDENCIA BIENAL SIN MOVIMIENTO A LA META",1,0)</f>
        <v>0</v>
      </c>
      <c r="AY72" s="1">
        <f t="shared" si="127"/>
        <v>0</v>
      </c>
      <c r="AZ72" s="1">
        <f t="shared" si="128"/>
        <v>0</v>
      </c>
      <c r="BA72" s="1">
        <f t="shared" si="129"/>
        <v>0</v>
      </c>
      <c r="BB72" s="1">
        <f t="shared" si="130"/>
        <v>0</v>
      </c>
      <c r="BC72" s="1">
        <f>IF(AQ72="NA",1,0)</f>
        <v>0</v>
      </c>
      <c r="BD72" s="1">
        <f t="shared" si="131"/>
        <v>0</v>
      </c>
    </row>
    <row r="73" spans="1:56" x14ac:dyDescent="0.25">
      <c r="A73" s="9"/>
      <c r="B73" s="263"/>
      <c r="C73" s="255"/>
      <c r="D73" s="300"/>
      <c r="E73" s="300"/>
      <c r="F73" s="301"/>
      <c r="G73" s="287"/>
      <c r="H73" s="79" t="s">
        <v>298</v>
      </c>
      <c r="I73" s="94"/>
      <c r="J73" s="86">
        <v>5217</v>
      </c>
      <c r="K73" s="80"/>
      <c r="L73" s="94"/>
      <c r="M73" s="95"/>
      <c r="N73" s="69"/>
      <c r="O73" s="62"/>
      <c r="P73" s="28"/>
      <c r="V73" s="19"/>
      <c r="W73" s="11"/>
      <c r="AI73" s="55"/>
      <c r="AJ73" s="90">
        <v>5740</v>
      </c>
      <c r="AK73" s="28"/>
      <c r="AL73" s="24"/>
      <c r="AM73" s="47"/>
      <c r="AN73" s="47"/>
      <c r="AO73" s="47"/>
      <c r="AP73" s="222"/>
      <c r="AQ73" s="101"/>
      <c r="AR73" s="11"/>
    </row>
    <row r="74" spans="1:56" x14ac:dyDescent="0.25">
      <c r="A74" s="9"/>
      <c r="B74" s="263"/>
      <c r="C74" s="255"/>
      <c r="D74" s="300"/>
      <c r="E74" s="300"/>
      <c r="F74" s="301"/>
      <c r="G74" s="287"/>
      <c r="H74" s="79" t="s">
        <v>300</v>
      </c>
      <c r="I74" s="94"/>
      <c r="J74" s="86">
        <v>5217</v>
      </c>
      <c r="K74" s="80"/>
      <c r="L74" s="94"/>
      <c r="M74" s="95"/>
      <c r="N74" s="69"/>
      <c r="O74" s="62"/>
      <c r="P74" s="28"/>
      <c r="V74" s="19"/>
      <c r="W74" s="11"/>
      <c r="AI74" s="55"/>
      <c r="AJ74" s="90">
        <v>5740</v>
      </c>
      <c r="AK74" s="28"/>
      <c r="AL74" s="24"/>
      <c r="AM74" s="47"/>
      <c r="AN74" s="47"/>
      <c r="AO74" s="47"/>
      <c r="AP74" s="222"/>
      <c r="AQ74" s="101"/>
      <c r="AR74" s="11"/>
    </row>
    <row r="75" spans="1:56" x14ac:dyDescent="0.25">
      <c r="A75" s="9"/>
      <c r="B75" s="263"/>
      <c r="C75" s="257"/>
      <c r="D75" s="302"/>
      <c r="E75" s="302"/>
      <c r="F75" s="303"/>
      <c r="G75" s="288"/>
      <c r="H75" s="79" t="s">
        <v>299</v>
      </c>
      <c r="I75" s="94"/>
      <c r="J75" s="219">
        <f>(J74-J73)/J73</f>
        <v>0</v>
      </c>
      <c r="K75" s="80"/>
      <c r="L75" s="94"/>
      <c r="M75" s="95"/>
      <c r="N75" s="69"/>
      <c r="O75" s="62"/>
      <c r="P75" s="28"/>
      <c r="V75" s="19"/>
      <c r="W75" s="11"/>
      <c r="AI75" s="55"/>
      <c r="AJ75" s="220">
        <f>(AJ74-J74)/J74</f>
        <v>0.10024918535556833</v>
      </c>
      <c r="AK75" s="28"/>
      <c r="AL75" s="24"/>
      <c r="AM75" s="47"/>
      <c r="AN75" s="47"/>
      <c r="AO75" s="47"/>
      <c r="AP75" s="222"/>
      <c r="AQ75" s="101"/>
      <c r="AR75" s="11"/>
    </row>
    <row r="76" spans="1:56" ht="76.5" customHeight="1" x14ac:dyDescent="0.25">
      <c r="A76" s="9">
        <v>46</v>
      </c>
      <c r="B76" s="263"/>
      <c r="C76" s="283" t="s">
        <v>230</v>
      </c>
      <c r="D76" s="299"/>
      <c r="E76" s="299"/>
      <c r="F76" s="284"/>
      <c r="G76" s="286" t="s">
        <v>123</v>
      </c>
      <c r="H76" s="79" t="s">
        <v>6</v>
      </c>
      <c r="I76" s="94">
        <v>2016</v>
      </c>
      <c r="J76" s="219">
        <v>100</v>
      </c>
      <c r="K76" s="80"/>
      <c r="L76" s="219">
        <v>100</v>
      </c>
      <c r="M76" s="95">
        <v>0</v>
      </c>
      <c r="N76" s="69"/>
      <c r="O76" s="62" t="s">
        <v>195</v>
      </c>
      <c r="P76" s="28"/>
      <c r="Q76" s="1" t="s">
        <v>195</v>
      </c>
      <c r="S76" s="1" t="s">
        <v>195</v>
      </c>
      <c r="U76" s="1" t="s">
        <v>195</v>
      </c>
      <c r="V76" s="19" t="s">
        <v>195</v>
      </c>
      <c r="W76" s="11">
        <f t="shared" si="0"/>
        <v>0</v>
      </c>
      <c r="X76" s="1">
        <f t="shared" si="1"/>
        <v>0</v>
      </c>
      <c r="Y76" s="1">
        <f t="shared" si="2"/>
        <v>0</v>
      </c>
      <c r="Z76" s="1">
        <f>IF(V76="TENDENCIA BIENAL DE ACERCAMIENTO A LA META",1,0)</f>
        <v>0</v>
      </c>
      <c r="AA76" s="1">
        <f>IF(V76="TENDENCIA BIENAL DENTRO DEL RANGO DE LA META",1,0)</f>
        <v>0</v>
      </c>
      <c r="AB76" s="1">
        <f>IF(V76="TENDENCIA QUINQUENAL DENTRO DEL RANGO DE LA META",1,0)</f>
        <v>0</v>
      </c>
      <c r="AC76" s="1">
        <f>IF(V76="TENDENCIA ANUAL SIN MOVIMIENTO A LA META",1,0)</f>
        <v>0</v>
      </c>
      <c r="AD76" s="1">
        <f>IF(V76="META ANUAL NO CUMPLIDA PERO CON TENDENCIA DE ACERCAMIENTO",1,0)</f>
        <v>0</v>
      </c>
      <c r="AE76" s="1">
        <f>IF(V76="TENDENCIA ANUAL DE ALEJAMIENTO A LA META",1,0)</f>
        <v>0</v>
      </c>
      <c r="AF76" s="1">
        <f>IF(V76="META ANUAL NO CUMPLIDA",1,0)</f>
        <v>0</v>
      </c>
      <c r="AG76" s="1">
        <f>IF(V76="NA",1,0)</f>
        <v>1</v>
      </c>
      <c r="AH76" s="1">
        <f>IF(V76="ND",1,0)</f>
        <v>0</v>
      </c>
      <c r="AI76" s="55"/>
      <c r="AJ76" s="114">
        <v>100</v>
      </c>
      <c r="AK76" s="28"/>
      <c r="AL76" s="24">
        <f>AJ76-J76</f>
        <v>0</v>
      </c>
      <c r="AM76" s="47"/>
      <c r="AN76" s="47" t="s">
        <v>195</v>
      </c>
      <c r="AO76" s="47"/>
      <c r="AP76" s="24" t="s">
        <v>78</v>
      </c>
      <c r="AQ76" s="101" t="s">
        <v>189</v>
      </c>
      <c r="AR76" s="11">
        <f t="shared" si="121"/>
        <v>0</v>
      </c>
      <c r="AS76" s="1">
        <f t="shared" si="122"/>
        <v>0</v>
      </c>
      <c r="AT76" s="1">
        <f t="shared" si="123"/>
        <v>1</v>
      </c>
      <c r="AU76" s="1">
        <f t="shared" si="124"/>
        <v>0</v>
      </c>
      <c r="AV76" s="1">
        <f t="shared" si="125"/>
        <v>0</v>
      </c>
      <c r="AW76" s="1">
        <f t="shared" si="126"/>
        <v>0</v>
      </c>
      <c r="AX76" s="1">
        <f>IF(AQ76="TENDENCIA BIENAL SIN MOVIMIENTO A LA META",1,0)</f>
        <v>0</v>
      </c>
      <c r="AY76" s="1">
        <f t="shared" si="127"/>
        <v>0</v>
      </c>
      <c r="AZ76" s="1">
        <f t="shared" si="128"/>
        <v>0</v>
      </c>
      <c r="BA76" s="1">
        <f t="shared" si="129"/>
        <v>0</v>
      </c>
      <c r="BB76" s="1">
        <f t="shared" si="130"/>
        <v>0</v>
      </c>
      <c r="BC76" s="1">
        <f>IF(AQ76="NA",1,0)</f>
        <v>0</v>
      </c>
      <c r="BD76" s="1">
        <f t="shared" si="131"/>
        <v>0</v>
      </c>
    </row>
    <row r="77" spans="1:56" x14ac:dyDescent="0.25">
      <c r="A77" s="9"/>
      <c r="B77" s="263"/>
      <c r="C77" s="255"/>
      <c r="D77" s="300"/>
      <c r="E77" s="300"/>
      <c r="F77" s="301"/>
      <c r="G77" s="287"/>
      <c r="H77" s="79" t="s">
        <v>298</v>
      </c>
      <c r="I77" s="94"/>
      <c r="J77" s="94">
        <v>279</v>
      </c>
      <c r="K77" s="80"/>
      <c r="L77" s="94"/>
      <c r="M77" s="95"/>
      <c r="N77" s="69"/>
      <c r="O77" s="62"/>
      <c r="P77" s="28"/>
      <c r="V77" s="19"/>
      <c r="W77" s="11"/>
      <c r="AI77" s="55"/>
      <c r="AJ77" s="62">
        <v>800</v>
      </c>
      <c r="AK77" s="28"/>
      <c r="AL77" s="24"/>
      <c r="AM77" s="47"/>
      <c r="AN77" s="47"/>
      <c r="AO77" s="47"/>
      <c r="AP77" s="222"/>
      <c r="AQ77" s="101"/>
      <c r="AR77" s="11"/>
    </row>
    <row r="78" spans="1:56" x14ac:dyDescent="0.25">
      <c r="A78" s="9"/>
      <c r="B78" s="263"/>
      <c r="C78" s="255"/>
      <c r="D78" s="300"/>
      <c r="E78" s="300"/>
      <c r="F78" s="301"/>
      <c r="G78" s="287"/>
      <c r="H78" s="79" t="s">
        <v>300</v>
      </c>
      <c r="I78" s="94"/>
      <c r="J78" s="94">
        <v>279</v>
      </c>
      <c r="K78" s="80"/>
      <c r="L78" s="94"/>
      <c r="M78" s="95"/>
      <c r="N78" s="69"/>
      <c r="O78" s="62"/>
      <c r="P78" s="28"/>
      <c r="V78" s="19"/>
      <c r="W78" s="11"/>
      <c r="AI78" s="55"/>
      <c r="AJ78" s="62">
        <v>800</v>
      </c>
      <c r="AK78" s="28"/>
      <c r="AL78" s="24"/>
      <c r="AM78" s="47"/>
      <c r="AN78" s="47"/>
      <c r="AO78" s="47"/>
      <c r="AP78" s="222"/>
      <c r="AQ78" s="101"/>
      <c r="AR78" s="11"/>
    </row>
    <row r="79" spans="1:56" x14ac:dyDescent="0.25">
      <c r="A79" s="9"/>
      <c r="B79" s="263"/>
      <c r="C79" s="257"/>
      <c r="D79" s="302"/>
      <c r="E79" s="302"/>
      <c r="F79" s="303"/>
      <c r="G79" s="288"/>
      <c r="H79" s="79" t="s">
        <v>299</v>
      </c>
      <c r="I79" s="94"/>
      <c r="J79" s="98">
        <f>(J78-J77)/J77</f>
        <v>0</v>
      </c>
      <c r="K79" s="80"/>
      <c r="L79" s="94"/>
      <c r="M79" s="95"/>
      <c r="N79" s="69"/>
      <c r="O79" s="62"/>
      <c r="P79" s="28"/>
      <c r="V79" s="19"/>
      <c r="W79" s="11"/>
      <c r="AI79" s="55"/>
      <c r="AJ79" s="220">
        <f>(AJ78-J78)/J78</f>
        <v>1.8673835125448028</v>
      </c>
      <c r="AK79" s="28"/>
      <c r="AL79" s="24"/>
      <c r="AM79" s="47"/>
      <c r="AN79" s="47"/>
      <c r="AO79" s="47"/>
      <c r="AP79" s="222"/>
      <c r="AQ79" s="101"/>
      <c r="AR79" s="11"/>
    </row>
    <row r="80" spans="1:56" ht="75" customHeight="1" x14ac:dyDescent="0.25">
      <c r="A80" s="9">
        <v>47</v>
      </c>
      <c r="B80" s="263"/>
      <c r="C80" s="283" t="s">
        <v>201</v>
      </c>
      <c r="D80" s="299"/>
      <c r="E80" s="299"/>
      <c r="F80" s="284"/>
      <c r="G80" s="286" t="s">
        <v>123</v>
      </c>
      <c r="H80" s="79" t="s">
        <v>6</v>
      </c>
      <c r="I80" s="94">
        <v>2016</v>
      </c>
      <c r="J80" s="219">
        <v>100</v>
      </c>
      <c r="K80" s="80"/>
      <c r="L80" s="219">
        <v>100</v>
      </c>
      <c r="M80" s="95">
        <v>0</v>
      </c>
      <c r="N80" s="69"/>
      <c r="O80" s="62" t="s">
        <v>195</v>
      </c>
      <c r="P80" s="28"/>
      <c r="Q80" s="1" t="s">
        <v>195</v>
      </c>
      <c r="S80" s="1" t="s">
        <v>195</v>
      </c>
      <c r="U80" s="1" t="s">
        <v>195</v>
      </c>
      <c r="V80" s="19" t="s">
        <v>195</v>
      </c>
      <c r="W80" s="11">
        <f t="shared" si="0"/>
        <v>0</v>
      </c>
      <c r="X80" s="1">
        <f t="shared" si="1"/>
        <v>0</v>
      </c>
      <c r="Y80" s="1">
        <f t="shared" si="2"/>
        <v>0</v>
      </c>
      <c r="Z80" s="1">
        <f>IF(V80="TENDENCIA BIENAL DE ACERCAMIENTO A LA META",1,0)</f>
        <v>0</v>
      </c>
      <c r="AA80" s="1">
        <f>IF(V80="TENDENCIA BIENAL DENTRO DEL RANGO DE LA META",1,0)</f>
        <v>0</v>
      </c>
      <c r="AB80" s="1">
        <f>IF(V80="TENDENCIA QUINQUENAL DENTRO DEL RANGO DE LA META",1,0)</f>
        <v>0</v>
      </c>
      <c r="AC80" s="1">
        <f>IF(V80="TENDENCIA ANUAL SIN MOVIMIENTO A LA META",1,0)</f>
        <v>0</v>
      </c>
      <c r="AD80" s="1">
        <f>IF(V80="META ANUAL NO CUMPLIDA PERO CON TENDENCIA DE ACERCAMIENTO",1,0)</f>
        <v>0</v>
      </c>
      <c r="AE80" s="1">
        <f>IF(V80="TENDENCIA ANUAL DE ALEJAMIENTO A LA META",1,0)</f>
        <v>0</v>
      </c>
      <c r="AF80" s="1">
        <f>IF(V80="META ANUAL NO CUMPLIDA",1,0)</f>
        <v>0</v>
      </c>
      <c r="AG80" s="1">
        <f>IF(V80="NA",1,0)</f>
        <v>1</v>
      </c>
      <c r="AH80" s="1">
        <f>IF(V80="ND",1,0)</f>
        <v>0</v>
      </c>
      <c r="AI80" s="55"/>
      <c r="AJ80" s="114">
        <v>100</v>
      </c>
      <c r="AK80" s="28"/>
      <c r="AL80" s="24">
        <f>AJ80-J80</f>
        <v>0</v>
      </c>
      <c r="AM80" s="47"/>
      <c r="AN80" s="47" t="s">
        <v>195</v>
      </c>
      <c r="AO80" s="47"/>
      <c r="AP80" s="24" t="s">
        <v>78</v>
      </c>
      <c r="AQ80" s="21" t="s">
        <v>189</v>
      </c>
      <c r="AR80" s="11">
        <f t="shared" si="121"/>
        <v>0</v>
      </c>
      <c r="AS80" s="1">
        <f t="shared" si="122"/>
        <v>0</v>
      </c>
      <c r="AT80" s="1">
        <f t="shared" si="123"/>
        <v>1</v>
      </c>
      <c r="AU80" s="1">
        <f t="shared" si="124"/>
        <v>0</v>
      </c>
      <c r="AV80" s="1">
        <f t="shared" si="125"/>
        <v>0</v>
      </c>
      <c r="AW80" s="1">
        <f t="shared" si="126"/>
        <v>0</v>
      </c>
      <c r="AX80" s="1">
        <f>IF(AQ80="TENDENCIA BIENAL SIN MOVIMIENTO A LA META",1,0)</f>
        <v>0</v>
      </c>
      <c r="AY80" s="1">
        <f t="shared" si="127"/>
        <v>0</v>
      </c>
      <c r="AZ80" s="1">
        <f t="shared" si="128"/>
        <v>0</v>
      </c>
      <c r="BA80" s="1">
        <f t="shared" si="129"/>
        <v>0</v>
      </c>
      <c r="BB80" s="1">
        <f t="shared" si="130"/>
        <v>0</v>
      </c>
      <c r="BC80" s="1">
        <f>IF(AQ80="NA",1,0)</f>
        <v>0</v>
      </c>
      <c r="BD80" s="1">
        <f t="shared" si="131"/>
        <v>0</v>
      </c>
    </row>
    <row r="81" spans="1:56" x14ac:dyDescent="0.25">
      <c r="A81" s="9"/>
      <c r="B81" s="263"/>
      <c r="C81" s="255"/>
      <c r="D81" s="300"/>
      <c r="E81" s="300"/>
      <c r="F81" s="301"/>
      <c r="G81" s="287"/>
      <c r="H81" s="79" t="s">
        <v>298</v>
      </c>
      <c r="I81" s="96"/>
      <c r="J81" s="94">
        <v>298</v>
      </c>
      <c r="K81" s="215"/>
      <c r="L81" s="96"/>
      <c r="M81" s="213"/>
      <c r="N81" s="69"/>
      <c r="O81" s="216"/>
      <c r="P81" s="217"/>
      <c r="Q81" s="50"/>
      <c r="R81" s="50"/>
      <c r="S81" s="50"/>
      <c r="T81" s="50"/>
      <c r="U81" s="50"/>
      <c r="V81" s="218"/>
      <c r="W81" s="11"/>
      <c r="AI81" s="55"/>
      <c r="AJ81" s="62">
        <v>200</v>
      </c>
      <c r="AK81" s="217"/>
      <c r="AL81" s="223"/>
      <c r="AM81" s="223"/>
      <c r="AN81" s="223"/>
      <c r="AO81" s="223"/>
      <c r="AP81" s="224"/>
      <c r="AQ81" s="225"/>
      <c r="AR81" s="11"/>
    </row>
    <row r="82" spans="1:56" x14ac:dyDescent="0.25">
      <c r="A82" s="9"/>
      <c r="B82" s="263"/>
      <c r="C82" s="255"/>
      <c r="D82" s="300"/>
      <c r="E82" s="300"/>
      <c r="F82" s="301"/>
      <c r="G82" s="287"/>
      <c r="H82" s="79" t="s">
        <v>300</v>
      </c>
      <c r="I82" s="96"/>
      <c r="J82" s="94">
        <v>298</v>
      </c>
      <c r="K82" s="215"/>
      <c r="L82" s="96"/>
      <c r="M82" s="213"/>
      <c r="N82" s="69"/>
      <c r="O82" s="216"/>
      <c r="P82" s="217"/>
      <c r="Q82" s="50"/>
      <c r="R82" s="50"/>
      <c r="S82" s="50"/>
      <c r="T82" s="50"/>
      <c r="U82" s="50"/>
      <c r="V82" s="218"/>
      <c r="W82" s="11"/>
      <c r="AI82" s="55"/>
      <c r="AJ82" s="62">
        <v>200</v>
      </c>
      <c r="AK82" s="217"/>
      <c r="AL82" s="223"/>
      <c r="AM82" s="223"/>
      <c r="AN82" s="223"/>
      <c r="AO82" s="223"/>
      <c r="AP82" s="224"/>
      <c r="AQ82" s="225"/>
      <c r="AR82" s="11"/>
    </row>
    <row r="83" spans="1:56" x14ac:dyDescent="0.25">
      <c r="A83" s="9"/>
      <c r="B83" s="263"/>
      <c r="C83" s="257"/>
      <c r="D83" s="302"/>
      <c r="E83" s="302"/>
      <c r="F83" s="303"/>
      <c r="G83" s="288"/>
      <c r="H83" s="79" t="s">
        <v>299</v>
      </c>
      <c r="I83" s="96"/>
      <c r="J83" s="87">
        <f>(J82-J81)/J81</f>
        <v>0</v>
      </c>
      <c r="K83" s="215"/>
      <c r="L83" s="96"/>
      <c r="M83" s="213"/>
      <c r="N83" s="69"/>
      <c r="O83" s="216"/>
      <c r="P83" s="217"/>
      <c r="Q83" s="50"/>
      <c r="R83" s="50"/>
      <c r="S83" s="50"/>
      <c r="T83" s="50"/>
      <c r="U83" s="50"/>
      <c r="V83" s="218"/>
      <c r="W83" s="11"/>
      <c r="AI83" s="55"/>
      <c r="AJ83" s="221">
        <f>(AJ82-J82)/J82</f>
        <v>-0.32885906040268459</v>
      </c>
      <c r="AK83" s="217"/>
      <c r="AL83" s="223"/>
      <c r="AM83" s="223"/>
      <c r="AN83" s="223"/>
      <c r="AO83" s="223"/>
      <c r="AP83" s="224"/>
      <c r="AQ83" s="225"/>
      <c r="AR83" s="11"/>
    </row>
    <row r="84" spans="1:56" ht="73.5" customHeight="1" thickBot="1" x14ac:dyDescent="0.3">
      <c r="A84" s="9">
        <v>48</v>
      </c>
      <c r="B84" s="264"/>
      <c r="C84" s="289" t="s">
        <v>269</v>
      </c>
      <c r="D84" s="289"/>
      <c r="E84" s="289"/>
      <c r="F84" s="290"/>
      <c r="G84" s="164" t="s">
        <v>123</v>
      </c>
      <c r="H84" s="162" t="s">
        <v>6</v>
      </c>
      <c r="I84" s="89">
        <v>2016</v>
      </c>
      <c r="J84" s="89">
        <v>1</v>
      </c>
      <c r="K84" s="163"/>
      <c r="L84" s="89">
        <v>1</v>
      </c>
      <c r="M84" s="139">
        <v>0</v>
      </c>
      <c r="N84" s="69"/>
      <c r="O84" s="170" t="s">
        <v>195</v>
      </c>
      <c r="P84" s="76"/>
      <c r="Q84" s="146" t="s">
        <v>195</v>
      </c>
      <c r="R84" s="146"/>
      <c r="S84" s="146" t="s">
        <v>195</v>
      </c>
      <c r="T84" s="146"/>
      <c r="U84" s="146" t="s">
        <v>195</v>
      </c>
      <c r="V84" s="147" t="s">
        <v>195</v>
      </c>
      <c r="W84" s="11">
        <f t="shared" si="0"/>
        <v>0</v>
      </c>
      <c r="X84" s="1">
        <f t="shared" si="1"/>
        <v>0</v>
      </c>
      <c r="Y84" s="1">
        <f t="shared" si="2"/>
        <v>0</v>
      </c>
      <c r="Z84" s="1">
        <f>IF(V84="TENDENCIA BIENAL DE ACERCAMIENTO A LA META",1,0)</f>
        <v>0</v>
      </c>
      <c r="AA84" s="1">
        <f>IF(V84="TENDENCIA BIENAL DENTRO DEL RANGO DE LA META",1,0)</f>
        <v>0</v>
      </c>
      <c r="AB84" s="1">
        <f>IF(V84="TENDENCIA QUINQUENAL DENTRO DEL RANGO DE LA META",1,0)</f>
        <v>0</v>
      </c>
      <c r="AC84" s="1">
        <f>IF(V84="TENDENCIA ANUAL SIN MOVIMIENTO A LA META",1,0)</f>
        <v>0</v>
      </c>
      <c r="AD84" s="1">
        <f>IF(V84="META ANUAL NO CUMPLIDA PERO CON TENDENCIA DE ACERCAMIENTO",1,0)</f>
        <v>0</v>
      </c>
      <c r="AE84" s="1">
        <f>IF(V84="TENDENCIA ANUAL DE ALEJAMIENTO A LA META",1,0)</f>
        <v>0</v>
      </c>
      <c r="AF84" s="1">
        <f>IF(V84="META ANUAL NO CUMPLIDA",1,0)</f>
        <v>0</v>
      </c>
      <c r="AG84" s="1">
        <f>IF(V84="NA",1,0)</f>
        <v>1</v>
      </c>
      <c r="AH84" s="1">
        <f>IF(V84="ND",1,0)</f>
        <v>0</v>
      </c>
      <c r="AI84" s="55"/>
      <c r="AJ84" s="170">
        <v>1</v>
      </c>
      <c r="AK84" s="76"/>
      <c r="AL84" s="172">
        <f>AJ84-J84</f>
        <v>0</v>
      </c>
      <c r="AM84" s="171"/>
      <c r="AN84" s="171" t="s">
        <v>195</v>
      </c>
      <c r="AO84" s="171"/>
      <c r="AP84" s="172" t="s">
        <v>78</v>
      </c>
      <c r="AQ84" s="173" t="s">
        <v>189</v>
      </c>
      <c r="AR84" s="11">
        <f t="shared" si="121"/>
        <v>0</v>
      </c>
      <c r="AS84" s="1">
        <f t="shared" si="122"/>
        <v>0</v>
      </c>
      <c r="AT84" s="1">
        <f t="shared" si="123"/>
        <v>1</v>
      </c>
      <c r="AU84" s="1">
        <f t="shared" si="124"/>
        <v>0</v>
      </c>
      <c r="AV84" s="1">
        <f t="shared" si="125"/>
        <v>0</v>
      </c>
      <c r="AW84" s="1">
        <f t="shared" si="126"/>
        <v>0</v>
      </c>
      <c r="AX84" s="1">
        <f>IF(AQ84="TENDENCIA BIENAL SIN MOVIMIENTO A LA META",1,0)</f>
        <v>0</v>
      </c>
      <c r="AY84" s="1">
        <f t="shared" si="127"/>
        <v>0</v>
      </c>
      <c r="AZ84" s="1">
        <f t="shared" si="128"/>
        <v>0</v>
      </c>
      <c r="BA84" s="1">
        <f t="shared" si="129"/>
        <v>0</v>
      </c>
      <c r="BB84" s="1">
        <f t="shared" si="130"/>
        <v>0</v>
      </c>
      <c r="BC84" s="1">
        <f>IF(AQ84="NA",1,0)</f>
        <v>0</v>
      </c>
      <c r="BD84" s="1">
        <f t="shared" si="131"/>
        <v>0</v>
      </c>
    </row>
    <row r="85" spans="1:56" ht="28.5" customHeight="1" thickBot="1" x14ac:dyDescent="0.3">
      <c r="A85" s="9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O85" s="154"/>
      <c r="P85" s="154"/>
      <c r="Q85" s="154"/>
      <c r="R85" s="154"/>
      <c r="S85" s="154"/>
      <c r="T85" s="154"/>
      <c r="U85" s="154"/>
      <c r="V85" s="154"/>
      <c r="AJ85" s="154"/>
      <c r="AK85" s="154"/>
      <c r="AL85" s="154"/>
      <c r="AM85" s="154"/>
      <c r="AN85" s="154"/>
      <c r="AO85" s="154"/>
      <c r="AP85" s="154"/>
      <c r="AQ85" s="154"/>
    </row>
    <row r="86" spans="1:56" ht="60" customHeight="1" x14ac:dyDescent="0.25">
      <c r="A86" s="9">
        <v>49</v>
      </c>
      <c r="B86" s="266" t="s">
        <v>249</v>
      </c>
      <c r="C86" s="279" t="s">
        <v>270</v>
      </c>
      <c r="D86" s="279"/>
      <c r="E86" s="279"/>
      <c r="F86" s="280"/>
      <c r="G86" s="295" t="s">
        <v>124</v>
      </c>
      <c r="H86" s="133" t="s">
        <v>6</v>
      </c>
      <c r="I86" s="134">
        <v>2016</v>
      </c>
      <c r="J86" s="181">
        <v>26365836</v>
      </c>
      <c r="K86" s="135"/>
      <c r="L86" s="182">
        <f>J86*0.1</f>
        <v>2636583.6</v>
      </c>
      <c r="M86" s="183">
        <f>L86</f>
        <v>2636583.6</v>
      </c>
      <c r="N86" s="69"/>
      <c r="O86" s="169" t="s">
        <v>195</v>
      </c>
      <c r="P86" s="193"/>
      <c r="Q86" s="179" t="s">
        <v>195</v>
      </c>
      <c r="R86" s="179"/>
      <c r="S86" s="179" t="s">
        <v>195</v>
      </c>
      <c r="T86" s="179"/>
      <c r="U86" s="179" t="s">
        <v>195</v>
      </c>
      <c r="V86" s="180" t="s">
        <v>195</v>
      </c>
      <c r="W86" s="11">
        <f t="shared" ref="W86:W121" si="132">IF(V86="TENDENCIA ANUAL POR ARRIBA DE LA META",1,0)</f>
        <v>0</v>
      </c>
      <c r="X86" s="1">
        <f t="shared" ref="X86:X121" si="133">IF(V86="TENDENCIA ANUAL DE ACERCAMIENTO A LA META",1,0)</f>
        <v>0</v>
      </c>
      <c r="Y86" s="1">
        <f t="shared" ref="Y86:Y121" si="134">IF(V86="TENDENCIA ANUAL DENTRO DEL RANGO DE LA META",1,0)</f>
        <v>0</v>
      </c>
      <c r="Z86" s="1">
        <f>IF(V86="TENDENCIA BIENAL DE ACERCAMIENTO A LA META",1,0)</f>
        <v>0</v>
      </c>
      <c r="AA86" s="1">
        <f>IF(V86="TENDENCIA BIENAL DENTRO DEL RANGO DE LA META",1,0)</f>
        <v>0</v>
      </c>
      <c r="AB86" s="1">
        <f>IF(V86="TENDENCIA QUINQUENAL DENTRO DEL RANGO DE LA META",1,0)</f>
        <v>0</v>
      </c>
      <c r="AC86" s="1">
        <f>IF(V86="TENDENCIA ANUAL SIN MOVIMIENTO A LA META",1,0)</f>
        <v>0</v>
      </c>
      <c r="AD86" s="1">
        <f>IF(V86="META ANUAL NO CUMPLIDA PERO CON TENDENCIA DE ACERCAMIENTO",1,0)</f>
        <v>0</v>
      </c>
      <c r="AE86" s="1">
        <f>IF(V86="TENDENCIA ANUAL DE ALEJAMIENTO A LA META",1,0)</f>
        <v>0</v>
      </c>
      <c r="AF86" s="1">
        <f>IF(V86="META ANUAL NO CUMPLIDA",1,0)</f>
        <v>0</v>
      </c>
      <c r="AG86" s="1">
        <f>IF(V86="NA",1,0)</f>
        <v>1</v>
      </c>
      <c r="AH86" s="1">
        <f>IF(V86="ND",1,0)</f>
        <v>0</v>
      </c>
      <c r="AI86" s="55"/>
      <c r="AJ86" s="174">
        <v>32737762</v>
      </c>
      <c r="AK86" s="193"/>
      <c r="AL86" s="142">
        <f>AJ86-J86</f>
        <v>6371926</v>
      </c>
      <c r="AM86" s="175"/>
      <c r="AN86" s="176">
        <f>AL86/M86</f>
        <v>2.4167358091736593</v>
      </c>
      <c r="AO86" s="175"/>
      <c r="AP86" s="175" t="s">
        <v>72</v>
      </c>
      <c r="AQ86" s="177" t="s">
        <v>221</v>
      </c>
      <c r="AR86" s="11">
        <f t="shared" ref="AR86:AR103" si="135">IF(AQ86="TENDENCIA ANUAL POR ARRIBA DE LA META",1,0)</f>
        <v>0</v>
      </c>
      <c r="AS86" s="1">
        <f t="shared" ref="AS86:AS103" si="136">IF(AQ86="TENDENCIA ANUAL DE ACERCAMIENTO A LA META",1,0)</f>
        <v>0</v>
      </c>
      <c r="AT86" s="1">
        <f t="shared" ref="AT86:AT103" si="137">IF(AQ86="TENDENCIA ANUAL DENTRO DEL RANGO DE LA META",1,0)</f>
        <v>0</v>
      </c>
      <c r="AU86" s="1">
        <f t="shared" ref="AU86:AU103" si="138">IF(AQ86="TENDENCIA BIENAL POR ARRIBA DE LA META",1,0)</f>
        <v>1</v>
      </c>
      <c r="AV86" s="1">
        <f t="shared" ref="AV86:AV103" si="139">IF(AQ86="TENDENCIA BIENAL DENTRO DEL RANGO DE LA META",1,0)</f>
        <v>0</v>
      </c>
      <c r="AW86" s="1">
        <f t="shared" ref="AW86:AW103" si="140">IF(AQ86="TENDENCIA ANUAL SIN MOVIMIENTO A LA META",1,0)</f>
        <v>0</v>
      </c>
      <c r="AX86" s="1">
        <f>IF(AQ86="TENDENCIA BIENAL SIN MOVIMIENTO A LA META",1,0)</f>
        <v>0</v>
      </c>
      <c r="AY86" s="1">
        <f t="shared" ref="AY86:AY103" si="141">IF(AQ86="META ANUAL NO CUMPLIDA PERO CON TENDENCIA DE ACERCAMIENTO",1,0)</f>
        <v>0</v>
      </c>
      <c r="AZ86" s="1">
        <f t="shared" ref="AZ86:AZ103" si="142">IF(AQ86="TENDENCIA ANUAL DE ALEJAMIENTO A LA META",1,0)</f>
        <v>0</v>
      </c>
      <c r="BA86" s="1">
        <f t="shared" ref="BA86:BA103" si="143">IF(AQ86="TENDENCIA BIENAL POR DEBAJO DE LA META",1,0)</f>
        <v>0</v>
      </c>
      <c r="BB86" s="1">
        <f t="shared" ref="BB86:BB103" si="144">IF(AQ86="META ANUAL NO CUMPLIDA",1,0)</f>
        <v>0</v>
      </c>
      <c r="BC86" s="1">
        <f>IF(AQ86="NA",1,0)</f>
        <v>0</v>
      </c>
      <c r="BD86" s="1">
        <f t="shared" ref="BD86:BD103" si="145">IF(AQ86="ND",1,0)</f>
        <v>0</v>
      </c>
    </row>
    <row r="87" spans="1:56" ht="61.5" customHeight="1" x14ac:dyDescent="0.25">
      <c r="A87" s="9">
        <v>50</v>
      </c>
      <c r="B87" s="267"/>
      <c r="C87" s="283" t="s">
        <v>271</v>
      </c>
      <c r="D87" s="299"/>
      <c r="E87" s="299"/>
      <c r="F87" s="284"/>
      <c r="G87" s="287"/>
      <c r="H87" s="79" t="s">
        <v>6</v>
      </c>
      <c r="I87" s="94">
        <v>2015</v>
      </c>
      <c r="J87" s="226">
        <v>0</v>
      </c>
      <c r="K87" s="83"/>
      <c r="L87" s="94" t="s">
        <v>304</v>
      </c>
      <c r="M87" s="95">
        <v>0</v>
      </c>
      <c r="N87" s="69"/>
      <c r="O87" s="220">
        <f>O89-O90</f>
        <v>18.531074660024071</v>
      </c>
      <c r="P87" s="28"/>
      <c r="Q87" s="100">
        <f>O87-J87</f>
        <v>18.531074660024071</v>
      </c>
      <c r="R87" s="103"/>
      <c r="S87" s="103" t="s">
        <v>195</v>
      </c>
      <c r="T87" s="103"/>
      <c r="U87" s="3" t="s">
        <v>72</v>
      </c>
      <c r="V87" s="101" t="s">
        <v>97</v>
      </c>
      <c r="W87" s="11">
        <f t="shared" si="132"/>
        <v>1</v>
      </c>
      <c r="X87" s="1">
        <f t="shared" si="133"/>
        <v>0</v>
      </c>
      <c r="Y87" s="1">
        <f t="shared" si="134"/>
        <v>0</v>
      </c>
      <c r="Z87" s="1">
        <f>IF(V87="TENDENCIA BIENAL DE ACERCAMIENTO A LA META",1,0)</f>
        <v>0</v>
      </c>
      <c r="AA87" s="1">
        <f>IF(V87="TENDENCIA BIENAL DENTRO DEL RANGO DE LA META",1,0)</f>
        <v>0</v>
      </c>
      <c r="AB87" s="1">
        <f>IF(V87="TENDENCIA QUINQUENAL DENTRO DEL RANGO DE LA META",1,0)</f>
        <v>0</v>
      </c>
      <c r="AC87" s="1">
        <f>IF(V87="TENDENCIA ANUAL SIN MOVIMIENTO A LA META",1,0)</f>
        <v>0</v>
      </c>
      <c r="AD87" s="1">
        <f>IF(V87="META ANUAL NO CUMPLIDA PERO CON TENDENCIA DE ACERCAMIENTO",1,0)</f>
        <v>0</v>
      </c>
      <c r="AE87" s="1">
        <f>IF(V87="TENDENCIA ANUAL DE ALEJAMIENTO A LA META",1,0)</f>
        <v>0</v>
      </c>
      <c r="AF87" s="1">
        <f>IF(V87="META ANUAL NO CUMPLIDA",1,0)</f>
        <v>0</v>
      </c>
      <c r="AG87" s="1">
        <f>IF(V87="NA",1,0)</f>
        <v>0</v>
      </c>
      <c r="AH87" s="1">
        <f>IF(V87="ND",1,0)</f>
        <v>0</v>
      </c>
      <c r="AI87" s="55"/>
      <c r="AJ87" s="220">
        <f>AJ89-AJ90</f>
        <v>4.8474008862070637</v>
      </c>
      <c r="AK87" s="28"/>
      <c r="AL87" s="100">
        <f>AJ87-J87</f>
        <v>4.8474008862070637</v>
      </c>
      <c r="AM87" s="103"/>
      <c r="AN87" s="103" t="s">
        <v>195</v>
      </c>
      <c r="AO87" s="103"/>
      <c r="AP87" s="3" t="s">
        <v>72</v>
      </c>
      <c r="AQ87" s="101" t="s">
        <v>97</v>
      </c>
      <c r="AR87" s="11">
        <f t="shared" si="135"/>
        <v>1</v>
      </c>
      <c r="AS87" s="1">
        <f t="shared" si="136"/>
        <v>0</v>
      </c>
      <c r="AT87" s="1">
        <f t="shared" si="137"/>
        <v>0</v>
      </c>
      <c r="AU87" s="1">
        <f t="shared" si="138"/>
        <v>0</v>
      </c>
      <c r="AV87" s="1">
        <f t="shared" si="139"/>
        <v>0</v>
      </c>
      <c r="AW87" s="1">
        <f t="shared" si="140"/>
        <v>0</v>
      </c>
      <c r="AX87" s="1">
        <f>IF(AQ87="TENDENCIA BIENAL SIN MOVIMIENTO A LA META",1,0)</f>
        <v>0</v>
      </c>
      <c r="AY87" s="1">
        <f t="shared" si="141"/>
        <v>0</v>
      </c>
      <c r="AZ87" s="1">
        <f t="shared" si="142"/>
        <v>0</v>
      </c>
      <c r="BA87" s="1">
        <f t="shared" si="143"/>
        <v>0</v>
      </c>
      <c r="BB87" s="1">
        <f t="shared" si="144"/>
        <v>0</v>
      </c>
      <c r="BC87" s="1">
        <f>IF(AQ87="NA",1,0)</f>
        <v>0</v>
      </c>
      <c r="BD87" s="1">
        <f t="shared" si="145"/>
        <v>0</v>
      </c>
    </row>
    <row r="88" spans="1:56" ht="20.25" customHeight="1" x14ac:dyDescent="0.25">
      <c r="A88" s="9"/>
      <c r="B88" s="267"/>
      <c r="C88" s="255"/>
      <c r="D88" s="300"/>
      <c r="E88" s="300"/>
      <c r="F88" s="301"/>
      <c r="G88" s="287"/>
      <c r="H88" s="232" t="s">
        <v>303</v>
      </c>
      <c r="I88" s="94"/>
      <c r="J88" s="113">
        <v>536033031</v>
      </c>
      <c r="K88" s="83"/>
      <c r="L88" s="94"/>
      <c r="M88" s="95"/>
      <c r="N88" s="69"/>
      <c r="O88" s="114">
        <v>647694471.88999999</v>
      </c>
      <c r="P88" s="28"/>
      <c r="Q88" s="72"/>
      <c r="V88" s="19"/>
      <c r="W88" s="11"/>
      <c r="AI88" s="55"/>
      <c r="AJ88" s="114">
        <v>692692403.37</v>
      </c>
      <c r="AK88" s="28"/>
      <c r="AL88" s="72"/>
      <c r="AQ88" s="19"/>
      <c r="AR88" s="11"/>
    </row>
    <row r="89" spans="1:56" ht="20.25" customHeight="1" x14ac:dyDescent="0.25">
      <c r="A89" s="9"/>
      <c r="B89" s="267"/>
      <c r="C89" s="255"/>
      <c r="D89" s="300"/>
      <c r="E89" s="300"/>
      <c r="F89" s="301"/>
      <c r="G89" s="287"/>
      <c r="H89" s="232" t="s">
        <v>301</v>
      </c>
      <c r="I89" s="94"/>
      <c r="J89" s="226">
        <v>0</v>
      </c>
      <c r="K89" s="83"/>
      <c r="L89" s="94"/>
      <c r="M89" s="95"/>
      <c r="N89" s="69"/>
      <c r="O89" s="220">
        <f>((O88-J88)/J88)*100</f>
        <v>20.831074660024072</v>
      </c>
      <c r="P89" s="28"/>
      <c r="Q89" s="72"/>
      <c r="V89" s="19"/>
      <c r="W89" s="11"/>
      <c r="AI89" s="55"/>
      <c r="AJ89" s="220">
        <f>((AJ88-O88)/O88)*100</f>
        <v>6.9474008862070642</v>
      </c>
      <c r="AK89" s="28"/>
      <c r="AL89" s="72"/>
      <c r="AQ89" s="19"/>
      <c r="AR89" s="11"/>
    </row>
    <row r="90" spans="1:56" ht="20.25" customHeight="1" x14ac:dyDescent="0.25">
      <c r="A90" s="9"/>
      <c r="B90" s="268"/>
      <c r="C90" s="257"/>
      <c r="D90" s="302"/>
      <c r="E90" s="302"/>
      <c r="F90" s="303"/>
      <c r="G90" s="288"/>
      <c r="H90" s="232" t="s">
        <v>302</v>
      </c>
      <c r="I90" s="94"/>
      <c r="J90" s="227" t="s">
        <v>195</v>
      </c>
      <c r="K90" s="83"/>
      <c r="L90" s="94"/>
      <c r="M90" s="95"/>
      <c r="N90" s="69"/>
      <c r="O90" s="228">
        <v>2.2999999999999998</v>
      </c>
      <c r="P90" s="28"/>
      <c r="Q90" s="72"/>
      <c r="V90" s="19"/>
      <c r="W90" s="11"/>
      <c r="AI90" s="55"/>
      <c r="AJ90" s="220">
        <v>2.1</v>
      </c>
      <c r="AK90" s="28"/>
      <c r="AL90" s="72"/>
      <c r="AQ90" s="19"/>
      <c r="AR90" s="11"/>
    </row>
    <row r="91" spans="1:56" ht="75" x14ac:dyDescent="0.25">
      <c r="A91" s="9">
        <v>51</v>
      </c>
      <c r="B91" s="123" t="s">
        <v>250</v>
      </c>
      <c r="C91" s="259" t="s">
        <v>202</v>
      </c>
      <c r="D91" s="259"/>
      <c r="E91" s="259"/>
      <c r="F91" s="260"/>
      <c r="G91" s="81" t="s">
        <v>125</v>
      </c>
      <c r="H91" s="79" t="s">
        <v>8</v>
      </c>
      <c r="I91" s="94">
        <v>2015</v>
      </c>
      <c r="J91" s="94">
        <v>13</v>
      </c>
      <c r="K91" s="80"/>
      <c r="L91" s="94">
        <v>5</v>
      </c>
      <c r="M91" s="95">
        <f>(L91-J91)*-1</f>
        <v>8</v>
      </c>
      <c r="N91" s="69"/>
      <c r="O91" s="62" t="s">
        <v>195</v>
      </c>
      <c r="P91" s="28"/>
      <c r="Q91" s="1" t="s">
        <v>195</v>
      </c>
      <c r="S91" s="1" t="s">
        <v>195</v>
      </c>
      <c r="U91" s="1" t="s">
        <v>195</v>
      </c>
      <c r="V91" s="19" t="s">
        <v>195</v>
      </c>
      <c r="W91" s="11">
        <f t="shared" si="132"/>
        <v>0</v>
      </c>
      <c r="X91" s="1">
        <f t="shared" si="133"/>
        <v>0</v>
      </c>
      <c r="Y91" s="1">
        <f t="shared" si="134"/>
        <v>0</v>
      </c>
      <c r="Z91" s="1">
        <f t="shared" ref="Z91:Z103" si="146">IF(V91="TENDENCIA BIENAL DE ACERCAMIENTO A LA META",1,0)</f>
        <v>0</v>
      </c>
      <c r="AA91" s="1">
        <f t="shared" ref="AA91:AA103" si="147">IF(V91="TENDENCIA BIENAL DENTRO DEL RANGO DE LA META",1,0)</f>
        <v>0</v>
      </c>
      <c r="AB91" s="1">
        <f t="shared" ref="AB91:AB103" si="148">IF(V91="TENDENCIA QUINQUENAL DENTRO DEL RANGO DE LA META",1,0)</f>
        <v>0</v>
      </c>
      <c r="AC91" s="1">
        <f t="shared" ref="AC91:AC103" si="149">IF(V91="TENDENCIA ANUAL SIN MOVIMIENTO A LA META",1,0)</f>
        <v>0</v>
      </c>
      <c r="AD91" s="1">
        <f t="shared" ref="AD91:AD103" si="150">IF(V91="META ANUAL NO CUMPLIDA PERO CON TENDENCIA DE ACERCAMIENTO",1,0)</f>
        <v>0</v>
      </c>
      <c r="AE91" s="1">
        <f t="shared" ref="AE91:AE103" si="151">IF(V91="TENDENCIA ANUAL DE ALEJAMIENTO A LA META",1,0)</f>
        <v>0</v>
      </c>
      <c r="AF91" s="1">
        <f t="shared" ref="AF91:AF103" si="152">IF(V91="META ANUAL NO CUMPLIDA",1,0)</f>
        <v>0</v>
      </c>
      <c r="AG91" s="1">
        <f t="shared" ref="AG91:AG103" si="153">IF(V91="NA",1,0)</f>
        <v>1</v>
      </c>
      <c r="AH91" s="1">
        <f t="shared" ref="AH91:AH103" si="154">IF(V91="ND",1,0)</f>
        <v>0</v>
      </c>
      <c r="AI91" s="55"/>
      <c r="AJ91" s="62">
        <v>13</v>
      </c>
      <c r="AK91" s="28"/>
      <c r="AL91" s="24">
        <f>AJ91-J91</f>
        <v>0</v>
      </c>
      <c r="AM91" s="47"/>
      <c r="AN91" s="24">
        <f>AL91*-1</f>
        <v>0</v>
      </c>
      <c r="AO91" s="47"/>
      <c r="AP91" s="24" t="s">
        <v>78</v>
      </c>
      <c r="AQ91" s="25" t="s">
        <v>282</v>
      </c>
      <c r="AR91" s="11">
        <f t="shared" si="135"/>
        <v>0</v>
      </c>
      <c r="AS91" s="1">
        <f t="shared" si="136"/>
        <v>0</v>
      </c>
      <c r="AT91" s="1">
        <f t="shared" si="137"/>
        <v>0</v>
      </c>
      <c r="AU91" s="1">
        <f t="shared" si="138"/>
        <v>0</v>
      </c>
      <c r="AV91" s="1">
        <f t="shared" si="139"/>
        <v>0</v>
      </c>
      <c r="AW91" s="1">
        <f t="shared" si="140"/>
        <v>0</v>
      </c>
      <c r="AX91" s="1">
        <f t="shared" ref="AX91:AX103" si="155">IF(AQ91="TENDENCIA BIENAL SIN MOVIMIENTO A LA META",1,0)</f>
        <v>1</v>
      </c>
      <c r="AY91" s="1">
        <f t="shared" si="141"/>
        <v>0</v>
      </c>
      <c r="AZ91" s="1">
        <f t="shared" si="142"/>
        <v>0</v>
      </c>
      <c r="BA91" s="1">
        <f t="shared" si="143"/>
        <v>0</v>
      </c>
      <c r="BB91" s="1">
        <f t="shared" si="144"/>
        <v>0</v>
      </c>
      <c r="BC91" s="1">
        <f t="shared" ref="BC91:BC103" si="156">IF(AQ91="NA",1,0)</f>
        <v>0</v>
      </c>
      <c r="BD91" s="1">
        <f t="shared" si="145"/>
        <v>0</v>
      </c>
    </row>
    <row r="92" spans="1:56" ht="60" x14ac:dyDescent="0.25">
      <c r="A92" s="9">
        <v>52</v>
      </c>
      <c r="B92" s="261" t="s">
        <v>251</v>
      </c>
      <c r="C92" s="259" t="s">
        <v>283</v>
      </c>
      <c r="D92" s="259"/>
      <c r="E92" s="259"/>
      <c r="F92" s="260"/>
      <c r="G92" s="286" t="s">
        <v>125</v>
      </c>
      <c r="H92" s="79" t="s">
        <v>6</v>
      </c>
      <c r="I92" s="94">
        <v>2015</v>
      </c>
      <c r="J92" s="94">
        <v>22</v>
      </c>
      <c r="K92" s="80"/>
      <c r="L92" s="94" t="s">
        <v>14</v>
      </c>
      <c r="M92" s="95">
        <f>(3-J92)*-1</f>
        <v>19</v>
      </c>
      <c r="N92" s="69"/>
      <c r="O92" s="62">
        <v>14</v>
      </c>
      <c r="P92" s="28"/>
      <c r="Q92" s="103">
        <f>O92-$J$92</f>
        <v>-8</v>
      </c>
      <c r="R92" s="103"/>
      <c r="S92" s="41">
        <f>Q92*-1</f>
        <v>8</v>
      </c>
      <c r="T92" s="103"/>
      <c r="U92" s="3" t="s">
        <v>72</v>
      </c>
      <c r="V92" s="101" t="s">
        <v>102</v>
      </c>
      <c r="W92" s="11">
        <f t="shared" si="132"/>
        <v>0</v>
      </c>
      <c r="X92" s="1">
        <f t="shared" si="133"/>
        <v>1</v>
      </c>
      <c r="Y92" s="1">
        <f t="shared" si="134"/>
        <v>0</v>
      </c>
      <c r="Z92" s="1">
        <f t="shared" si="146"/>
        <v>0</v>
      </c>
      <c r="AA92" s="1">
        <f t="shared" si="147"/>
        <v>0</v>
      </c>
      <c r="AB92" s="1">
        <f t="shared" si="148"/>
        <v>0</v>
      </c>
      <c r="AC92" s="1">
        <f t="shared" si="149"/>
        <v>0</v>
      </c>
      <c r="AD92" s="1">
        <f t="shared" si="150"/>
        <v>0</v>
      </c>
      <c r="AE92" s="1">
        <f t="shared" si="151"/>
        <v>0</v>
      </c>
      <c r="AF92" s="1">
        <f t="shared" si="152"/>
        <v>0</v>
      </c>
      <c r="AG92" s="1">
        <f t="shared" si="153"/>
        <v>0</v>
      </c>
      <c r="AH92" s="1">
        <f t="shared" si="154"/>
        <v>0</v>
      </c>
      <c r="AI92" s="55"/>
      <c r="AJ92" s="62">
        <v>11</v>
      </c>
      <c r="AK92" s="28"/>
      <c r="AL92" s="103">
        <f>AJ92-$J$92</f>
        <v>-11</v>
      </c>
      <c r="AM92" s="103"/>
      <c r="AN92" s="41">
        <f>AL92*-1</f>
        <v>11</v>
      </c>
      <c r="AO92" s="103"/>
      <c r="AP92" s="3" t="s">
        <v>72</v>
      </c>
      <c r="AQ92" s="101" t="s">
        <v>102</v>
      </c>
      <c r="AR92" s="11">
        <f t="shared" si="135"/>
        <v>0</v>
      </c>
      <c r="AS92" s="1">
        <f t="shared" si="136"/>
        <v>1</v>
      </c>
      <c r="AT92" s="1">
        <f t="shared" si="137"/>
        <v>0</v>
      </c>
      <c r="AU92" s="1">
        <f t="shared" si="138"/>
        <v>0</v>
      </c>
      <c r="AV92" s="1">
        <f t="shared" si="139"/>
        <v>0</v>
      </c>
      <c r="AW92" s="1">
        <f t="shared" si="140"/>
        <v>0</v>
      </c>
      <c r="AX92" s="1">
        <f t="shared" si="155"/>
        <v>0</v>
      </c>
      <c r="AY92" s="1">
        <f t="shared" si="141"/>
        <v>0</v>
      </c>
      <c r="AZ92" s="1">
        <f t="shared" si="142"/>
        <v>0</v>
      </c>
      <c r="BA92" s="1">
        <f t="shared" si="143"/>
        <v>0</v>
      </c>
      <c r="BB92" s="1">
        <f t="shared" si="144"/>
        <v>0</v>
      </c>
      <c r="BC92" s="1">
        <f t="shared" si="156"/>
        <v>0</v>
      </c>
      <c r="BD92" s="1">
        <f t="shared" si="145"/>
        <v>0</v>
      </c>
    </row>
    <row r="93" spans="1:56" ht="60" x14ac:dyDescent="0.25">
      <c r="A93" s="9">
        <v>53</v>
      </c>
      <c r="B93" s="262"/>
      <c r="C93" s="259" t="s">
        <v>198</v>
      </c>
      <c r="D93" s="259"/>
      <c r="E93" s="259"/>
      <c r="F93" s="260"/>
      <c r="G93" s="288"/>
      <c r="H93" s="79" t="s">
        <v>6</v>
      </c>
      <c r="I93" s="94">
        <v>2015</v>
      </c>
      <c r="J93" s="94">
        <v>8</v>
      </c>
      <c r="K93" s="80"/>
      <c r="L93" s="94" t="s">
        <v>14</v>
      </c>
      <c r="M93" s="95">
        <f>(3-J93)*-1</f>
        <v>5</v>
      </c>
      <c r="N93" s="69"/>
      <c r="O93" s="62">
        <v>9</v>
      </c>
      <c r="P93" s="28"/>
      <c r="Q93" s="2">
        <f>O93-$J$93</f>
        <v>1</v>
      </c>
      <c r="R93" s="54"/>
      <c r="S93" s="54">
        <f>Q93*-1</f>
        <v>-1</v>
      </c>
      <c r="T93" s="54"/>
      <c r="U93" s="2" t="s">
        <v>77</v>
      </c>
      <c r="V93" s="17" t="s">
        <v>103</v>
      </c>
      <c r="W93" s="11">
        <f t="shared" si="132"/>
        <v>0</v>
      </c>
      <c r="X93" s="1">
        <f t="shared" si="133"/>
        <v>0</v>
      </c>
      <c r="Y93" s="1">
        <f t="shared" si="134"/>
        <v>0</v>
      </c>
      <c r="Z93" s="1">
        <f t="shared" si="146"/>
        <v>0</v>
      </c>
      <c r="AA93" s="1">
        <f t="shared" si="147"/>
        <v>0</v>
      </c>
      <c r="AB93" s="1">
        <f t="shared" si="148"/>
        <v>0</v>
      </c>
      <c r="AC93" s="1">
        <f t="shared" si="149"/>
        <v>0</v>
      </c>
      <c r="AD93" s="1">
        <f t="shared" si="150"/>
        <v>0</v>
      </c>
      <c r="AE93" s="1">
        <f t="shared" si="151"/>
        <v>1</v>
      </c>
      <c r="AF93" s="1">
        <f t="shared" si="152"/>
        <v>0</v>
      </c>
      <c r="AG93" s="1">
        <f t="shared" si="153"/>
        <v>0</v>
      </c>
      <c r="AH93" s="1">
        <f t="shared" si="154"/>
        <v>0</v>
      </c>
      <c r="AI93" s="55"/>
      <c r="AJ93" s="62">
        <v>1</v>
      </c>
      <c r="AK93" s="28"/>
      <c r="AL93" s="103">
        <f>AJ93-$J$93</f>
        <v>-7</v>
      </c>
      <c r="AM93" s="103"/>
      <c r="AN93" s="41">
        <f>AL93*-1</f>
        <v>7</v>
      </c>
      <c r="AO93" s="103"/>
      <c r="AP93" s="3" t="s">
        <v>72</v>
      </c>
      <c r="AQ93" s="21" t="s">
        <v>189</v>
      </c>
      <c r="AR93" s="11">
        <f t="shared" si="135"/>
        <v>0</v>
      </c>
      <c r="AS93" s="1">
        <f t="shared" si="136"/>
        <v>0</v>
      </c>
      <c r="AT93" s="1">
        <f t="shared" si="137"/>
        <v>1</v>
      </c>
      <c r="AU93" s="1">
        <f t="shared" si="138"/>
        <v>0</v>
      </c>
      <c r="AV93" s="1">
        <f t="shared" si="139"/>
        <v>0</v>
      </c>
      <c r="AW93" s="1">
        <f t="shared" si="140"/>
        <v>0</v>
      </c>
      <c r="AX93" s="1">
        <f t="shared" si="155"/>
        <v>0</v>
      </c>
      <c r="AY93" s="1">
        <f t="shared" si="141"/>
        <v>0</v>
      </c>
      <c r="AZ93" s="1">
        <f t="shared" si="142"/>
        <v>0</v>
      </c>
      <c r="BA93" s="1">
        <f t="shared" si="143"/>
        <v>0</v>
      </c>
      <c r="BB93" s="1">
        <f t="shared" si="144"/>
        <v>0</v>
      </c>
      <c r="BC93" s="1">
        <f t="shared" si="156"/>
        <v>0</v>
      </c>
      <c r="BD93" s="1">
        <f t="shared" si="145"/>
        <v>0</v>
      </c>
    </row>
    <row r="94" spans="1:56" ht="90" x14ac:dyDescent="0.25">
      <c r="A94" s="9">
        <v>54</v>
      </c>
      <c r="B94" s="123" t="s">
        <v>252</v>
      </c>
      <c r="C94" s="259" t="s">
        <v>272</v>
      </c>
      <c r="D94" s="259"/>
      <c r="E94" s="259"/>
      <c r="F94" s="260"/>
      <c r="G94" s="81" t="s">
        <v>124</v>
      </c>
      <c r="H94" s="79" t="s">
        <v>6</v>
      </c>
      <c r="I94" s="94">
        <v>2015</v>
      </c>
      <c r="J94" s="85">
        <v>16</v>
      </c>
      <c r="K94" s="80"/>
      <c r="L94" s="94" t="s">
        <v>14</v>
      </c>
      <c r="M94" s="95" t="s">
        <v>12</v>
      </c>
      <c r="N94" s="69"/>
      <c r="O94" s="64">
        <v>27</v>
      </c>
      <c r="P94" s="194"/>
      <c r="Q94" s="51">
        <f>O94-$J$94</f>
        <v>11</v>
      </c>
      <c r="R94" s="54"/>
      <c r="S94" s="54">
        <f>Q94*-1</f>
        <v>-11</v>
      </c>
      <c r="T94" s="54"/>
      <c r="U94" s="2" t="s">
        <v>77</v>
      </c>
      <c r="V94" s="17" t="s">
        <v>103</v>
      </c>
      <c r="W94" s="11">
        <f t="shared" si="132"/>
        <v>0</v>
      </c>
      <c r="X94" s="1">
        <f t="shared" si="133"/>
        <v>0</v>
      </c>
      <c r="Y94" s="1">
        <f t="shared" si="134"/>
        <v>0</v>
      </c>
      <c r="Z94" s="1">
        <f t="shared" si="146"/>
        <v>0</v>
      </c>
      <c r="AA94" s="1">
        <f t="shared" si="147"/>
        <v>0</v>
      </c>
      <c r="AB94" s="1">
        <f t="shared" si="148"/>
        <v>0</v>
      </c>
      <c r="AC94" s="1">
        <f t="shared" si="149"/>
        <v>0</v>
      </c>
      <c r="AD94" s="1">
        <f t="shared" si="150"/>
        <v>0</v>
      </c>
      <c r="AE94" s="1">
        <f t="shared" si="151"/>
        <v>1</v>
      </c>
      <c r="AF94" s="1">
        <f t="shared" si="152"/>
        <v>0</v>
      </c>
      <c r="AG94" s="1">
        <f t="shared" si="153"/>
        <v>0</v>
      </c>
      <c r="AH94" s="1">
        <f t="shared" si="154"/>
        <v>0</v>
      </c>
      <c r="AI94" s="55"/>
      <c r="AJ94" s="64">
        <v>31</v>
      </c>
      <c r="AK94" s="194"/>
      <c r="AL94" s="51">
        <f>AJ94-$J$94</f>
        <v>15</v>
      </c>
      <c r="AM94" s="54"/>
      <c r="AN94" s="54">
        <f>AL94*-1</f>
        <v>-15</v>
      </c>
      <c r="AO94" s="54"/>
      <c r="AP94" s="2" t="s">
        <v>77</v>
      </c>
      <c r="AQ94" s="17" t="s">
        <v>103</v>
      </c>
      <c r="AR94" s="11">
        <f t="shared" si="135"/>
        <v>0</v>
      </c>
      <c r="AS94" s="1">
        <f t="shared" si="136"/>
        <v>0</v>
      </c>
      <c r="AT94" s="1">
        <f t="shared" si="137"/>
        <v>0</v>
      </c>
      <c r="AU94" s="1">
        <f t="shared" si="138"/>
        <v>0</v>
      </c>
      <c r="AV94" s="1">
        <f t="shared" si="139"/>
        <v>0</v>
      </c>
      <c r="AW94" s="1">
        <f t="shared" si="140"/>
        <v>0</v>
      </c>
      <c r="AX94" s="1">
        <f t="shared" si="155"/>
        <v>0</v>
      </c>
      <c r="AY94" s="1">
        <f t="shared" si="141"/>
        <v>0</v>
      </c>
      <c r="AZ94" s="1">
        <f t="shared" si="142"/>
        <v>1</v>
      </c>
      <c r="BA94" s="1">
        <f t="shared" si="143"/>
        <v>0</v>
      </c>
      <c r="BB94" s="1">
        <f t="shared" si="144"/>
        <v>0</v>
      </c>
      <c r="BC94" s="1">
        <f t="shared" si="156"/>
        <v>0</v>
      </c>
      <c r="BD94" s="1">
        <f t="shared" si="145"/>
        <v>0</v>
      </c>
    </row>
    <row r="95" spans="1:56" ht="60" customHeight="1" x14ac:dyDescent="0.25">
      <c r="A95" s="9">
        <v>55</v>
      </c>
      <c r="B95" s="269" t="s">
        <v>253</v>
      </c>
      <c r="C95" s="296" t="s">
        <v>51</v>
      </c>
      <c r="D95" s="281" t="s">
        <v>305</v>
      </c>
      <c r="E95" s="285"/>
      <c r="F95" s="282"/>
      <c r="G95" s="81" t="s">
        <v>124</v>
      </c>
      <c r="H95" s="79" t="s">
        <v>6</v>
      </c>
      <c r="I95" s="94">
        <v>2017</v>
      </c>
      <c r="J95" s="98">
        <v>57</v>
      </c>
      <c r="K95" s="80"/>
      <c r="L95" s="94"/>
      <c r="M95" s="95"/>
      <c r="N95" s="69"/>
      <c r="O95" s="62" t="s">
        <v>195</v>
      </c>
      <c r="P95" s="28"/>
      <c r="Q95" s="1" t="s">
        <v>195</v>
      </c>
      <c r="S95" s="1" t="s">
        <v>195</v>
      </c>
      <c r="U95" s="1" t="s">
        <v>195</v>
      </c>
      <c r="V95" s="19" t="s">
        <v>195</v>
      </c>
      <c r="W95" s="11">
        <f t="shared" si="132"/>
        <v>0</v>
      </c>
      <c r="X95" s="1">
        <f t="shared" si="133"/>
        <v>0</v>
      </c>
      <c r="Y95" s="1">
        <f t="shared" si="134"/>
        <v>0</v>
      </c>
      <c r="Z95" s="1">
        <f t="shared" si="146"/>
        <v>0</v>
      </c>
      <c r="AA95" s="1">
        <f t="shared" si="147"/>
        <v>0</v>
      </c>
      <c r="AB95" s="1">
        <f t="shared" si="148"/>
        <v>0</v>
      </c>
      <c r="AC95" s="1">
        <f t="shared" si="149"/>
        <v>0</v>
      </c>
      <c r="AD95" s="1">
        <f t="shared" si="150"/>
        <v>0</v>
      </c>
      <c r="AE95" s="1">
        <f t="shared" si="151"/>
        <v>0</v>
      </c>
      <c r="AF95" s="1">
        <f t="shared" si="152"/>
        <v>0</v>
      </c>
      <c r="AG95" s="1">
        <f t="shared" si="153"/>
        <v>1</v>
      </c>
      <c r="AH95" s="1">
        <f t="shared" si="154"/>
        <v>0</v>
      </c>
      <c r="AI95" s="55"/>
      <c r="AJ95" s="62" t="s">
        <v>195</v>
      </c>
      <c r="AK95" s="28"/>
      <c r="AL95" s="1" t="s">
        <v>195</v>
      </c>
      <c r="AN95" s="1" t="s">
        <v>195</v>
      </c>
      <c r="AP95" s="1" t="s">
        <v>195</v>
      </c>
      <c r="AQ95" s="19" t="s">
        <v>195</v>
      </c>
      <c r="AR95" s="11">
        <f t="shared" si="135"/>
        <v>0</v>
      </c>
      <c r="AS95" s="1">
        <f t="shared" si="136"/>
        <v>0</v>
      </c>
      <c r="AT95" s="1">
        <f t="shared" si="137"/>
        <v>0</v>
      </c>
      <c r="AU95" s="1">
        <f t="shared" si="138"/>
        <v>0</v>
      </c>
      <c r="AV95" s="1">
        <f t="shared" si="139"/>
        <v>0</v>
      </c>
      <c r="AW95" s="1">
        <f t="shared" si="140"/>
        <v>0</v>
      </c>
      <c r="AX95" s="1">
        <f t="shared" si="155"/>
        <v>0</v>
      </c>
      <c r="AY95" s="1">
        <f t="shared" si="141"/>
        <v>0</v>
      </c>
      <c r="AZ95" s="1">
        <f t="shared" si="142"/>
        <v>0</v>
      </c>
      <c r="BA95" s="1">
        <f t="shared" si="143"/>
        <v>0</v>
      </c>
      <c r="BB95" s="1">
        <f t="shared" si="144"/>
        <v>0</v>
      </c>
      <c r="BC95" s="1">
        <f t="shared" si="156"/>
        <v>1</v>
      </c>
      <c r="BD95" s="1">
        <f t="shared" si="145"/>
        <v>0</v>
      </c>
    </row>
    <row r="96" spans="1:56" ht="47.25" customHeight="1" x14ac:dyDescent="0.25">
      <c r="A96" s="9">
        <v>56</v>
      </c>
      <c r="B96" s="267"/>
      <c r="C96" s="297"/>
      <c r="D96" s="281" t="s">
        <v>306</v>
      </c>
      <c r="E96" s="285"/>
      <c r="F96" s="282"/>
      <c r="G96" s="81" t="s">
        <v>124</v>
      </c>
      <c r="H96" s="79" t="s">
        <v>6</v>
      </c>
      <c r="I96" s="94">
        <v>2017</v>
      </c>
      <c r="J96" s="98">
        <v>5.7</v>
      </c>
      <c r="K96" s="80"/>
      <c r="L96" s="94"/>
      <c r="M96" s="95"/>
      <c r="N96" s="69"/>
      <c r="O96" s="62" t="s">
        <v>195</v>
      </c>
      <c r="P96" s="28"/>
      <c r="Q96" s="1" t="s">
        <v>195</v>
      </c>
      <c r="S96" s="1" t="s">
        <v>195</v>
      </c>
      <c r="U96" s="1" t="s">
        <v>195</v>
      </c>
      <c r="V96" s="19" t="s">
        <v>195</v>
      </c>
      <c r="W96" s="11">
        <f t="shared" ref="W96:W97" si="157">IF(V96="TENDENCIA ANUAL POR ARRIBA DE LA META",1,0)</f>
        <v>0</v>
      </c>
      <c r="X96" s="1">
        <f t="shared" ref="X96:X97" si="158">IF(V96="TENDENCIA ANUAL DE ACERCAMIENTO A LA META",1,0)</f>
        <v>0</v>
      </c>
      <c r="Y96" s="1">
        <f t="shared" ref="Y96:Y97" si="159">IF(V96="TENDENCIA ANUAL DENTRO DEL RANGO DE LA META",1,0)</f>
        <v>0</v>
      </c>
      <c r="Z96" s="1">
        <f t="shared" si="146"/>
        <v>0</v>
      </c>
      <c r="AA96" s="1">
        <f t="shared" si="147"/>
        <v>0</v>
      </c>
      <c r="AB96" s="1">
        <f t="shared" si="148"/>
        <v>0</v>
      </c>
      <c r="AC96" s="1">
        <f t="shared" si="149"/>
        <v>0</v>
      </c>
      <c r="AD96" s="1">
        <f t="shared" si="150"/>
        <v>0</v>
      </c>
      <c r="AE96" s="1">
        <f t="shared" si="151"/>
        <v>0</v>
      </c>
      <c r="AF96" s="1">
        <f t="shared" si="152"/>
        <v>0</v>
      </c>
      <c r="AG96" s="1">
        <f t="shared" si="153"/>
        <v>1</v>
      </c>
      <c r="AH96" s="1">
        <f t="shared" si="154"/>
        <v>0</v>
      </c>
      <c r="AI96" s="55"/>
      <c r="AJ96" s="62" t="s">
        <v>195</v>
      </c>
      <c r="AK96" s="28"/>
      <c r="AL96" s="1" t="s">
        <v>195</v>
      </c>
      <c r="AN96" s="1" t="s">
        <v>195</v>
      </c>
      <c r="AP96" s="1" t="s">
        <v>195</v>
      </c>
      <c r="AQ96" s="19" t="s">
        <v>195</v>
      </c>
      <c r="AR96" s="11">
        <f t="shared" ref="AR96:AR97" si="160">IF(AQ96="TENDENCIA ANUAL POR ARRIBA DE LA META",1,0)</f>
        <v>0</v>
      </c>
      <c r="AS96" s="1">
        <f t="shared" ref="AS96:AS97" si="161">IF(AQ96="TENDENCIA ANUAL DE ACERCAMIENTO A LA META",1,0)</f>
        <v>0</v>
      </c>
      <c r="AT96" s="1">
        <f t="shared" ref="AT96:AT97" si="162">IF(AQ96="TENDENCIA ANUAL DENTRO DEL RANGO DE LA META",1,0)</f>
        <v>0</v>
      </c>
      <c r="AU96" s="1">
        <f t="shared" ref="AU96:AU97" si="163">IF(AQ96="TENDENCIA BIENAL POR ARRIBA DE LA META",1,0)</f>
        <v>0</v>
      </c>
      <c r="AV96" s="1">
        <f t="shared" ref="AV96:AV97" si="164">IF(AQ96="TENDENCIA BIENAL DENTRO DEL RANGO DE LA META",1,0)</f>
        <v>0</v>
      </c>
      <c r="AW96" s="1">
        <f t="shared" ref="AW96:AW97" si="165">IF(AQ96="TENDENCIA ANUAL SIN MOVIMIENTO A LA META",1,0)</f>
        <v>0</v>
      </c>
      <c r="AX96" s="1">
        <f t="shared" si="155"/>
        <v>0</v>
      </c>
      <c r="AY96" s="1">
        <f t="shared" ref="AY96:AY97" si="166">IF(AQ96="META ANUAL NO CUMPLIDA PERO CON TENDENCIA DE ACERCAMIENTO",1,0)</f>
        <v>0</v>
      </c>
      <c r="AZ96" s="1">
        <f t="shared" ref="AZ96:AZ97" si="167">IF(AQ96="TENDENCIA ANUAL DE ALEJAMIENTO A LA META",1,0)</f>
        <v>0</v>
      </c>
      <c r="BA96" s="1">
        <f t="shared" ref="BA96:BA97" si="168">IF(AQ96="TENDENCIA BIENAL POR DEBAJO DE LA META",1,0)</f>
        <v>0</v>
      </c>
      <c r="BB96" s="1">
        <f t="shared" ref="BB96:BB97" si="169">IF(AQ96="META ANUAL NO CUMPLIDA",1,0)</f>
        <v>0</v>
      </c>
      <c r="BC96" s="1">
        <f t="shared" si="156"/>
        <v>1</v>
      </c>
      <c r="BD96" s="1">
        <f t="shared" ref="BD96:BD97" si="170">IF(AQ96="ND",1,0)</f>
        <v>0</v>
      </c>
    </row>
    <row r="97" spans="1:56" ht="54" customHeight="1" x14ac:dyDescent="0.25">
      <c r="A97" s="9">
        <v>57</v>
      </c>
      <c r="B97" s="268"/>
      <c r="C97" s="298"/>
      <c r="D97" s="281" t="s">
        <v>307</v>
      </c>
      <c r="E97" s="285"/>
      <c r="F97" s="282"/>
      <c r="G97" s="81" t="s">
        <v>124</v>
      </c>
      <c r="H97" s="79" t="s">
        <v>6</v>
      </c>
      <c r="I97" s="94">
        <v>2017</v>
      </c>
      <c r="J97" s="98">
        <v>7</v>
      </c>
      <c r="K97" s="80"/>
      <c r="L97" s="94"/>
      <c r="M97" s="95"/>
      <c r="N97" s="69"/>
      <c r="O97" s="62" t="s">
        <v>195</v>
      </c>
      <c r="P97" s="28"/>
      <c r="Q97" s="1" t="s">
        <v>195</v>
      </c>
      <c r="S97" s="1" t="s">
        <v>195</v>
      </c>
      <c r="U97" s="1" t="s">
        <v>195</v>
      </c>
      <c r="V97" s="19" t="s">
        <v>195</v>
      </c>
      <c r="W97" s="11">
        <f t="shared" si="157"/>
        <v>0</v>
      </c>
      <c r="X97" s="1">
        <f t="shared" si="158"/>
        <v>0</v>
      </c>
      <c r="Y97" s="1">
        <f t="shared" si="159"/>
        <v>0</v>
      </c>
      <c r="Z97" s="1">
        <f t="shared" si="146"/>
        <v>0</v>
      </c>
      <c r="AA97" s="1">
        <f t="shared" si="147"/>
        <v>0</v>
      </c>
      <c r="AB97" s="1">
        <f t="shared" si="148"/>
        <v>0</v>
      </c>
      <c r="AC97" s="1">
        <f t="shared" si="149"/>
        <v>0</v>
      </c>
      <c r="AD97" s="1">
        <f t="shared" si="150"/>
        <v>0</v>
      </c>
      <c r="AE97" s="1">
        <f t="shared" si="151"/>
        <v>0</v>
      </c>
      <c r="AF97" s="1">
        <f t="shared" si="152"/>
        <v>0</v>
      </c>
      <c r="AG97" s="1">
        <f t="shared" si="153"/>
        <v>1</v>
      </c>
      <c r="AH97" s="1">
        <f t="shared" si="154"/>
        <v>0</v>
      </c>
      <c r="AI97" s="55"/>
      <c r="AJ97" s="62" t="s">
        <v>195</v>
      </c>
      <c r="AK97" s="28"/>
      <c r="AL97" s="1" t="s">
        <v>195</v>
      </c>
      <c r="AN97" s="1" t="s">
        <v>195</v>
      </c>
      <c r="AP97" s="1" t="s">
        <v>195</v>
      </c>
      <c r="AQ97" s="19" t="s">
        <v>195</v>
      </c>
      <c r="AR97" s="11">
        <f t="shared" si="160"/>
        <v>0</v>
      </c>
      <c r="AS97" s="1">
        <f t="shared" si="161"/>
        <v>0</v>
      </c>
      <c r="AT97" s="1">
        <f t="shared" si="162"/>
        <v>0</v>
      </c>
      <c r="AU97" s="1">
        <f t="shared" si="163"/>
        <v>0</v>
      </c>
      <c r="AV97" s="1">
        <f t="shared" si="164"/>
        <v>0</v>
      </c>
      <c r="AW97" s="1">
        <f t="shared" si="165"/>
        <v>0</v>
      </c>
      <c r="AX97" s="1">
        <f t="shared" si="155"/>
        <v>0</v>
      </c>
      <c r="AY97" s="1">
        <f t="shared" si="166"/>
        <v>0</v>
      </c>
      <c r="AZ97" s="1">
        <f t="shared" si="167"/>
        <v>0</v>
      </c>
      <c r="BA97" s="1">
        <f t="shared" si="168"/>
        <v>0</v>
      </c>
      <c r="BB97" s="1">
        <f t="shared" si="169"/>
        <v>0</v>
      </c>
      <c r="BC97" s="1">
        <f t="shared" si="156"/>
        <v>1</v>
      </c>
      <c r="BD97" s="1">
        <f t="shared" si="170"/>
        <v>0</v>
      </c>
    </row>
    <row r="98" spans="1:56" ht="60" x14ac:dyDescent="0.25">
      <c r="A98" s="9">
        <v>58</v>
      </c>
      <c r="B98" s="261" t="s">
        <v>254</v>
      </c>
      <c r="C98" s="259" t="s">
        <v>192</v>
      </c>
      <c r="D98" s="259"/>
      <c r="E98" s="259"/>
      <c r="F98" s="260"/>
      <c r="G98" s="286" t="s">
        <v>116</v>
      </c>
      <c r="H98" s="79" t="s">
        <v>6</v>
      </c>
      <c r="I98" s="94">
        <v>2015</v>
      </c>
      <c r="J98" s="94">
        <v>2</v>
      </c>
      <c r="K98" s="80"/>
      <c r="L98" s="94">
        <v>1</v>
      </c>
      <c r="M98" s="95">
        <f>(L98-J98)*-1</f>
        <v>1</v>
      </c>
      <c r="N98" s="69"/>
      <c r="O98" s="62">
        <v>2</v>
      </c>
      <c r="P98" s="28"/>
      <c r="Q98" s="24">
        <f>O98-$J$98</f>
        <v>0</v>
      </c>
      <c r="R98" s="24"/>
      <c r="S98" s="24">
        <f>Q98*-1</f>
        <v>0</v>
      </c>
      <c r="T98" s="24"/>
      <c r="U98" s="24" t="s">
        <v>78</v>
      </c>
      <c r="V98" s="25" t="s">
        <v>101</v>
      </c>
      <c r="W98" s="11">
        <f t="shared" si="132"/>
        <v>0</v>
      </c>
      <c r="X98" s="1">
        <f t="shared" si="133"/>
        <v>0</v>
      </c>
      <c r="Y98" s="1">
        <f t="shared" si="134"/>
        <v>0</v>
      </c>
      <c r="Z98" s="1">
        <f t="shared" si="146"/>
        <v>0</v>
      </c>
      <c r="AA98" s="1">
        <f t="shared" si="147"/>
        <v>0</v>
      </c>
      <c r="AB98" s="1">
        <f t="shared" si="148"/>
        <v>0</v>
      </c>
      <c r="AC98" s="1">
        <f t="shared" si="149"/>
        <v>1</v>
      </c>
      <c r="AD98" s="1">
        <f t="shared" si="150"/>
        <v>0</v>
      </c>
      <c r="AE98" s="1">
        <f t="shared" si="151"/>
        <v>0</v>
      </c>
      <c r="AF98" s="1">
        <f t="shared" si="152"/>
        <v>0</v>
      </c>
      <c r="AG98" s="1">
        <f t="shared" si="153"/>
        <v>0</v>
      </c>
      <c r="AH98" s="1">
        <f t="shared" si="154"/>
        <v>0</v>
      </c>
      <c r="AI98" s="55"/>
      <c r="AJ98" s="62">
        <v>2</v>
      </c>
      <c r="AK98" s="28"/>
      <c r="AL98" s="24">
        <f>AJ98-$J$98</f>
        <v>0</v>
      </c>
      <c r="AM98" s="24"/>
      <c r="AN98" s="24">
        <f>AL98*-1</f>
        <v>0</v>
      </c>
      <c r="AO98" s="24"/>
      <c r="AP98" s="24" t="s">
        <v>78</v>
      </c>
      <c r="AQ98" s="25" t="s">
        <v>101</v>
      </c>
      <c r="AR98" s="11">
        <f t="shared" si="135"/>
        <v>0</v>
      </c>
      <c r="AS98" s="1">
        <f t="shared" si="136"/>
        <v>0</v>
      </c>
      <c r="AT98" s="1">
        <f t="shared" si="137"/>
        <v>0</v>
      </c>
      <c r="AU98" s="1">
        <f t="shared" si="138"/>
        <v>0</v>
      </c>
      <c r="AV98" s="1">
        <f t="shared" si="139"/>
        <v>0</v>
      </c>
      <c r="AW98" s="1">
        <f t="shared" si="140"/>
        <v>1</v>
      </c>
      <c r="AX98" s="1">
        <f t="shared" si="155"/>
        <v>0</v>
      </c>
      <c r="AY98" s="1">
        <f t="shared" si="141"/>
        <v>0</v>
      </c>
      <c r="AZ98" s="1">
        <f t="shared" si="142"/>
        <v>0</v>
      </c>
      <c r="BA98" s="1">
        <f t="shared" si="143"/>
        <v>0</v>
      </c>
      <c r="BB98" s="1">
        <f t="shared" si="144"/>
        <v>0</v>
      </c>
      <c r="BC98" s="1">
        <f t="shared" si="156"/>
        <v>0</v>
      </c>
      <c r="BD98" s="1">
        <f t="shared" si="145"/>
        <v>0</v>
      </c>
    </row>
    <row r="99" spans="1:56" ht="69" customHeight="1" x14ac:dyDescent="0.25">
      <c r="A99" s="9">
        <v>59</v>
      </c>
      <c r="B99" s="263"/>
      <c r="C99" s="259" t="s">
        <v>181</v>
      </c>
      <c r="D99" s="259"/>
      <c r="E99" s="259"/>
      <c r="F99" s="260"/>
      <c r="G99" s="287"/>
      <c r="H99" s="79" t="s">
        <v>8</v>
      </c>
      <c r="I99" s="94">
        <v>2015</v>
      </c>
      <c r="J99" s="94">
        <v>11</v>
      </c>
      <c r="K99" s="80"/>
      <c r="L99" s="94">
        <v>1</v>
      </c>
      <c r="M99" s="95">
        <f>(L99-J99)*-1</f>
        <v>10</v>
      </c>
      <c r="N99" s="69"/>
      <c r="O99" s="62" t="s">
        <v>195</v>
      </c>
      <c r="P99" s="28"/>
      <c r="Q99" s="42" t="s">
        <v>195</v>
      </c>
      <c r="R99" s="42"/>
      <c r="S99" s="42" t="s">
        <v>195</v>
      </c>
      <c r="T99" s="42"/>
      <c r="U99" s="1" t="s">
        <v>195</v>
      </c>
      <c r="V99" s="19" t="s">
        <v>195</v>
      </c>
      <c r="W99" s="11">
        <f t="shared" si="132"/>
        <v>0</v>
      </c>
      <c r="X99" s="1">
        <f t="shared" si="133"/>
        <v>0</v>
      </c>
      <c r="Y99" s="1">
        <f t="shared" si="134"/>
        <v>0</v>
      </c>
      <c r="Z99" s="1">
        <f t="shared" si="146"/>
        <v>0</v>
      </c>
      <c r="AA99" s="1">
        <f t="shared" si="147"/>
        <v>0</v>
      </c>
      <c r="AB99" s="1">
        <f t="shared" si="148"/>
        <v>0</v>
      </c>
      <c r="AC99" s="1">
        <f t="shared" si="149"/>
        <v>0</v>
      </c>
      <c r="AD99" s="1">
        <f t="shared" si="150"/>
        <v>0</v>
      </c>
      <c r="AE99" s="1">
        <f t="shared" si="151"/>
        <v>0</v>
      </c>
      <c r="AF99" s="1">
        <f t="shared" si="152"/>
        <v>0</v>
      </c>
      <c r="AG99" s="1">
        <f t="shared" si="153"/>
        <v>1</v>
      </c>
      <c r="AH99" s="1">
        <f t="shared" si="154"/>
        <v>0</v>
      </c>
      <c r="AI99" s="55"/>
      <c r="AJ99" s="62">
        <v>11</v>
      </c>
      <c r="AK99" s="28"/>
      <c r="AL99" s="24">
        <f>AJ99-J99</f>
        <v>0</v>
      </c>
      <c r="AM99" s="24"/>
      <c r="AN99" s="24">
        <f>AL99*-1</f>
        <v>0</v>
      </c>
      <c r="AO99" s="24"/>
      <c r="AP99" s="24" t="s">
        <v>78</v>
      </c>
      <c r="AQ99" s="25" t="s">
        <v>101</v>
      </c>
      <c r="AR99" s="11">
        <f t="shared" si="135"/>
        <v>0</v>
      </c>
      <c r="AS99" s="1">
        <f t="shared" si="136"/>
        <v>0</v>
      </c>
      <c r="AT99" s="1">
        <f t="shared" si="137"/>
        <v>0</v>
      </c>
      <c r="AU99" s="1">
        <f t="shared" si="138"/>
        <v>0</v>
      </c>
      <c r="AV99" s="1">
        <f t="shared" si="139"/>
        <v>0</v>
      </c>
      <c r="AW99" s="1">
        <f t="shared" si="140"/>
        <v>1</v>
      </c>
      <c r="AX99" s="1">
        <f t="shared" si="155"/>
        <v>0</v>
      </c>
      <c r="AY99" s="1">
        <f t="shared" si="141"/>
        <v>0</v>
      </c>
      <c r="AZ99" s="1">
        <f t="shared" si="142"/>
        <v>0</v>
      </c>
      <c r="BA99" s="1">
        <f t="shared" si="143"/>
        <v>0</v>
      </c>
      <c r="BB99" s="1">
        <f t="shared" si="144"/>
        <v>0</v>
      </c>
      <c r="BC99" s="1">
        <f t="shared" si="156"/>
        <v>0</v>
      </c>
      <c r="BD99" s="1">
        <f t="shared" si="145"/>
        <v>0</v>
      </c>
    </row>
    <row r="100" spans="1:56" ht="86.25" customHeight="1" x14ac:dyDescent="0.25">
      <c r="A100" s="9">
        <v>60</v>
      </c>
      <c r="B100" s="263"/>
      <c r="C100" s="259" t="s">
        <v>287</v>
      </c>
      <c r="D100" s="259"/>
      <c r="E100" s="259"/>
      <c r="F100" s="260"/>
      <c r="G100" s="287"/>
      <c r="H100" s="79" t="s">
        <v>6</v>
      </c>
      <c r="I100" s="94">
        <v>2017</v>
      </c>
      <c r="J100" s="98">
        <v>83</v>
      </c>
      <c r="K100" s="80"/>
      <c r="L100" s="85" t="s">
        <v>294</v>
      </c>
      <c r="M100" s="95" t="s">
        <v>295</v>
      </c>
      <c r="N100" s="69"/>
      <c r="O100" s="62" t="s">
        <v>195</v>
      </c>
      <c r="P100" s="28"/>
      <c r="Q100" s="42" t="s">
        <v>195</v>
      </c>
      <c r="R100" s="42"/>
      <c r="S100" s="42" t="s">
        <v>195</v>
      </c>
      <c r="T100" s="42"/>
      <c r="U100" s="1" t="s">
        <v>195</v>
      </c>
      <c r="V100" s="19" t="s">
        <v>195</v>
      </c>
      <c r="W100" s="11">
        <f t="shared" si="132"/>
        <v>0</v>
      </c>
      <c r="X100" s="1">
        <f t="shared" si="133"/>
        <v>0</v>
      </c>
      <c r="Y100" s="1">
        <f t="shared" si="134"/>
        <v>0</v>
      </c>
      <c r="Z100" s="1">
        <f t="shared" si="146"/>
        <v>0</v>
      </c>
      <c r="AA100" s="1">
        <f t="shared" si="147"/>
        <v>0</v>
      </c>
      <c r="AB100" s="1">
        <f t="shared" si="148"/>
        <v>0</v>
      </c>
      <c r="AC100" s="1">
        <f t="shared" si="149"/>
        <v>0</v>
      </c>
      <c r="AD100" s="1">
        <f t="shared" si="150"/>
        <v>0</v>
      </c>
      <c r="AE100" s="1">
        <f t="shared" si="151"/>
        <v>0</v>
      </c>
      <c r="AF100" s="1">
        <f t="shared" si="152"/>
        <v>0</v>
      </c>
      <c r="AG100" s="1">
        <f t="shared" si="153"/>
        <v>1</v>
      </c>
      <c r="AH100" s="1">
        <f t="shared" si="154"/>
        <v>0</v>
      </c>
      <c r="AI100" s="55"/>
      <c r="AJ100" s="62" t="s">
        <v>195</v>
      </c>
      <c r="AK100" s="28"/>
      <c r="AL100" s="42" t="s">
        <v>195</v>
      </c>
      <c r="AM100" s="42"/>
      <c r="AN100" s="42" t="s">
        <v>195</v>
      </c>
      <c r="AO100" s="42"/>
      <c r="AP100" s="1" t="s">
        <v>195</v>
      </c>
      <c r="AQ100" s="19" t="s">
        <v>195</v>
      </c>
      <c r="AR100" s="11">
        <f t="shared" si="135"/>
        <v>0</v>
      </c>
      <c r="AS100" s="1">
        <f t="shared" si="136"/>
        <v>0</v>
      </c>
      <c r="AT100" s="1">
        <f t="shared" si="137"/>
        <v>0</v>
      </c>
      <c r="AU100" s="1">
        <f t="shared" si="138"/>
        <v>0</v>
      </c>
      <c r="AV100" s="1">
        <f t="shared" si="139"/>
        <v>0</v>
      </c>
      <c r="AW100" s="1">
        <f t="shared" si="140"/>
        <v>0</v>
      </c>
      <c r="AX100" s="1">
        <f t="shared" si="155"/>
        <v>0</v>
      </c>
      <c r="AY100" s="1">
        <f t="shared" si="141"/>
        <v>0</v>
      </c>
      <c r="AZ100" s="1">
        <f t="shared" si="142"/>
        <v>0</v>
      </c>
      <c r="BA100" s="1">
        <f t="shared" si="143"/>
        <v>0</v>
      </c>
      <c r="BB100" s="1">
        <f t="shared" si="144"/>
        <v>0</v>
      </c>
      <c r="BC100" s="1">
        <f t="shared" si="156"/>
        <v>1</v>
      </c>
      <c r="BD100" s="1">
        <f t="shared" si="145"/>
        <v>0</v>
      </c>
    </row>
    <row r="101" spans="1:56" ht="60" x14ac:dyDescent="0.25">
      <c r="A101" s="9">
        <v>61</v>
      </c>
      <c r="B101" s="263"/>
      <c r="C101" s="259" t="s">
        <v>309</v>
      </c>
      <c r="D101" s="259"/>
      <c r="E101" s="259"/>
      <c r="F101" s="260"/>
      <c r="G101" s="287"/>
      <c r="H101" s="79" t="s">
        <v>6</v>
      </c>
      <c r="I101" s="94">
        <v>2015</v>
      </c>
      <c r="J101" s="94">
        <v>20</v>
      </c>
      <c r="K101" s="80"/>
      <c r="L101" s="94">
        <v>1</v>
      </c>
      <c r="M101" s="95">
        <f>(L101-J101)*-1</f>
        <v>19</v>
      </c>
      <c r="N101" s="69"/>
      <c r="O101" s="62">
        <v>5</v>
      </c>
      <c r="P101" s="28"/>
      <c r="Q101" s="41">
        <f>O101-$J$101</f>
        <v>-15</v>
      </c>
      <c r="R101" s="41"/>
      <c r="S101" s="41">
        <f>Q101*-1</f>
        <v>15</v>
      </c>
      <c r="T101" s="41"/>
      <c r="U101" s="3" t="s">
        <v>72</v>
      </c>
      <c r="V101" s="101" t="s">
        <v>102</v>
      </c>
      <c r="W101" s="11">
        <f t="shared" si="132"/>
        <v>0</v>
      </c>
      <c r="X101" s="1">
        <f t="shared" si="133"/>
        <v>1</v>
      </c>
      <c r="Y101" s="1">
        <f t="shared" si="134"/>
        <v>0</v>
      </c>
      <c r="Z101" s="1">
        <f t="shared" si="146"/>
        <v>0</v>
      </c>
      <c r="AA101" s="1">
        <f t="shared" si="147"/>
        <v>0</v>
      </c>
      <c r="AB101" s="1">
        <f t="shared" si="148"/>
        <v>0</v>
      </c>
      <c r="AC101" s="1">
        <f t="shared" si="149"/>
        <v>0</v>
      </c>
      <c r="AD101" s="1">
        <f t="shared" si="150"/>
        <v>0</v>
      </c>
      <c r="AE101" s="1">
        <f t="shared" si="151"/>
        <v>0</v>
      </c>
      <c r="AF101" s="1">
        <f t="shared" si="152"/>
        <v>0</v>
      </c>
      <c r="AG101" s="1">
        <f t="shared" si="153"/>
        <v>0</v>
      </c>
      <c r="AH101" s="1">
        <f t="shared" si="154"/>
        <v>0</v>
      </c>
      <c r="AI101" s="55"/>
      <c r="AJ101" s="62">
        <v>10</v>
      </c>
      <c r="AK101" s="28"/>
      <c r="AL101" s="2">
        <f>AJ101-$J$101</f>
        <v>-10</v>
      </c>
      <c r="AM101" s="2"/>
      <c r="AN101" s="2">
        <f>AL101*-1</f>
        <v>10</v>
      </c>
      <c r="AO101" s="2"/>
      <c r="AP101" s="2" t="s">
        <v>77</v>
      </c>
      <c r="AQ101" s="17" t="s">
        <v>103</v>
      </c>
      <c r="AR101" s="11">
        <f t="shared" si="135"/>
        <v>0</v>
      </c>
      <c r="AS101" s="1">
        <f t="shared" si="136"/>
        <v>0</v>
      </c>
      <c r="AT101" s="1">
        <f t="shared" si="137"/>
        <v>0</v>
      </c>
      <c r="AU101" s="1">
        <f t="shared" si="138"/>
        <v>0</v>
      </c>
      <c r="AV101" s="1">
        <f t="shared" si="139"/>
        <v>0</v>
      </c>
      <c r="AW101" s="1">
        <f t="shared" si="140"/>
        <v>0</v>
      </c>
      <c r="AX101" s="1">
        <f t="shared" si="155"/>
        <v>0</v>
      </c>
      <c r="AY101" s="1">
        <f t="shared" si="141"/>
        <v>0</v>
      </c>
      <c r="AZ101" s="1">
        <f t="shared" si="142"/>
        <v>1</v>
      </c>
      <c r="BA101" s="1">
        <f t="shared" si="143"/>
        <v>0</v>
      </c>
      <c r="BB101" s="1">
        <f t="shared" si="144"/>
        <v>0</v>
      </c>
      <c r="BC101" s="1">
        <f t="shared" si="156"/>
        <v>0</v>
      </c>
      <c r="BD101" s="1">
        <f t="shared" si="145"/>
        <v>0</v>
      </c>
    </row>
    <row r="102" spans="1:56" ht="33.75" customHeight="1" x14ac:dyDescent="0.25">
      <c r="A102" s="9">
        <v>62</v>
      </c>
      <c r="B102" s="263"/>
      <c r="C102" s="259" t="s">
        <v>310</v>
      </c>
      <c r="D102" s="259"/>
      <c r="E102" s="259"/>
      <c r="F102" s="260"/>
      <c r="G102" s="287"/>
      <c r="H102" s="79" t="s">
        <v>6</v>
      </c>
      <c r="I102" s="94">
        <v>2017</v>
      </c>
      <c r="J102" s="94">
        <v>2</v>
      </c>
      <c r="K102" s="80"/>
      <c r="L102" s="94">
        <v>1</v>
      </c>
      <c r="M102" s="95" t="s">
        <v>12</v>
      </c>
      <c r="N102" s="69"/>
      <c r="O102" s="62" t="s">
        <v>195</v>
      </c>
      <c r="P102" s="28"/>
      <c r="Q102" s="42" t="s">
        <v>195</v>
      </c>
      <c r="R102" s="42"/>
      <c r="S102" s="42" t="s">
        <v>195</v>
      </c>
      <c r="T102" s="42"/>
      <c r="U102" s="1" t="s">
        <v>195</v>
      </c>
      <c r="V102" s="19" t="s">
        <v>195</v>
      </c>
      <c r="W102" s="11">
        <f t="shared" si="132"/>
        <v>0</v>
      </c>
      <c r="X102" s="1">
        <f t="shared" si="133"/>
        <v>0</v>
      </c>
      <c r="Y102" s="1">
        <f t="shared" si="134"/>
        <v>0</v>
      </c>
      <c r="Z102" s="1">
        <f t="shared" si="146"/>
        <v>0</v>
      </c>
      <c r="AA102" s="1">
        <f t="shared" si="147"/>
        <v>0</v>
      </c>
      <c r="AB102" s="1">
        <f t="shared" si="148"/>
        <v>0</v>
      </c>
      <c r="AC102" s="1">
        <f t="shared" si="149"/>
        <v>0</v>
      </c>
      <c r="AD102" s="1">
        <f t="shared" si="150"/>
        <v>0</v>
      </c>
      <c r="AE102" s="1">
        <f t="shared" si="151"/>
        <v>0</v>
      </c>
      <c r="AF102" s="1">
        <f t="shared" si="152"/>
        <v>0</v>
      </c>
      <c r="AG102" s="1">
        <f t="shared" si="153"/>
        <v>1</v>
      </c>
      <c r="AH102" s="1">
        <f t="shared" si="154"/>
        <v>0</v>
      </c>
      <c r="AI102" s="55"/>
      <c r="AJ102" s="62" t="s">
        <v>195</v>
      </c>
      <c r="AK102" s="28"/>
      <c r="AL102" s="42" t="s">
        <v>195</v>
      </c>
      <c r="AM102" s="42" t="s">
        <v>195</v>
      </c>
      <c r="AN102" s="42" t="s">
        <v>195</v>
      </c>
      <c r="AO102" s="42"/>
      <c r="AP102" s="1" t="s">
        <v>195</v>
      </c>
      <c r="AQ102" s="19" t="s">
        <v>195</v>
      </c>
      <c r="AR102" s="11">
        <f t="shared" si="135"/>
        <v>0</v>
      </c>
      <c r="AS102" s="1">
        <f t="shared" si="136"/>
        <v>0</v>
      </c>
      <c r="AT102" s="1">
        <f t="shared" si="137"/>
        <v>0</v>
      </c>
      <c r="AU102" s="1">
        <f t="shared" si="138"/>
        <v>0</v>
      </c>
      <c r="AV102" s="1">
        <f t="shared" si="139"/>
        <v>0</v>
      </c>
      <c r="AW102" s="1">
        <f t="shared" si="140"/>
        <v>0</v>
      </c>
      <c r="AX102" s="1">
        <f t="shared" si="155"/>
        <v>0</v>
      </c>
      <c r="AY102" s="1">
        <f t="shared" si="141"/>
        <v>0</v>
      </c>
      <c r="AZ102" s="1">
        <f t="shared" si="142"/>
        <v>0</v>
      </c>
      <c r="BA102" s="1">
        <f t="shared" si="143"/>
        <v>0</v>
      </c>
      <c r="BB102" s="1">
        <f t="shared" si="144"/>
        <v>0</v>
      </c>
      <c r="BC102" s="1">
        <f t="shared" si="156"/>
        <v>1</v>
      </c>
      <c r="BD102" s="1">
        <f t="shared" si="145"/>
        <v>0</v>
      </c>
    </row>
    <row r="103" spans="1:56" ht="42" customHeight="1" thickBot="1" x14ac:dyDescent="0.3">
      <c r="A103" s="9">
        <v>63</v>
      </c>
      <c r="B103" s="264"/>
      <c r="C103" s="289" t="s">
        <v>308</v>
      </c>
      <c r="D103" s="289"/>
      <c r="E103" s="289"/>
      <c r="F103" s="290"/>
      <c r="G103" s="294"/>
      <c r="H103" s="162" t="s">
        <v>6</v>
      </c>
      <c r="I103" s="89">
        <v>2018</v>
      </c>
      <c r="J103" s="89">
        <v>1</v>
      </c>
      <c r="K103" s="163"/>
      <c r="L103" s="89">
        <v>1</v>
      </c>
      <c r="M103" s="139" t="s">
        <v>12</v>
      </c>
      <c r="N103" s="69"/>
      <c r="O103" s="170" t="s">
        <v>195</v>
      </c>
      <c r="P103" s="76"/>
      <c r="Q103" s="178" t="s">
        <v>195</v>
      </c>
      <c r="R103" s="178"/>
      <c r="S103" s="178" t="s">
        <v>195</v>
      </c>
      <c r="T103" s="178"/>
      <c r="U103" s="146" t="s">
        <v>195</v>
      </c>
      <c r="V103" s="147" t="s">
        <v>195</v>
      </c>
      <c r="W103" s="11">
        <f t="shared" si="132"/>
        <v>0</v>
      </c>
      <c r="X103" s="1">
        <f t="shared" si="133"/>
        <v>0</v>
      </c>
      <c r="Y103" s="1">
        <f t="shared" si="134"/>
        <v>0</v>
      </c>
      <c r="Z103" s="1">
        <f t="shared" si="146"/>
        <v>0</v>
      </c>
      <c r="AA103" s="1">
        <f t="shared" si="147"/>
        <v>0</v>
      </c>
      <c r="AB103" s="1">
        <f t="shared" si="148"/>
        <v>0</v>
      </c>
      <c r="AC103" s="1">
        <f t="shared" si="149"/>
        <v>0</v>
      </c>
      <c r="AD103" s="1">
        <f t="shared" si="150"/>
        <v>0</v>
      </c>
      <c r="AE103" s="1">
        <f t="shared" si="151"/>
        <v>0</v>
      </c>
      <c r="AF103" s="1">
        <f t="shared" si="152"/>
        <v>0</v>
      </c>
      <c r="AG103" s="1">
        <f t="shared" si="153"/>
        <v>1</v>
      </c>
      <c r="AH103" s="1">
        <f t="shared" si="154"/>
        <v>0</v>
      </c>
      <c r="AI103" s="55"/>
      <c r="AJ103" s="170" t="s">
        <v>195</v>
      </c>
      <c r="AK103" s="76"/>
      <c r="AL103" s="178" t="s">
        <v>195</v>
      </c>
      <c r="AM103" s="178" t="s">
        <v>195</v>
      </c>
      <c r="AN103" s="178" t="s">
        <v>195</v>
      </c>
      <c r="AO103" s="178"/>
      <c r="AP103" s="146" t="s">
        <v>195</v>
      </c>
      <c r="AQ103" s="147" t="s">
        <v>195</v>
      </c>
      <c r="AR103" s="11">
        <f t="shared" si="135"/>
        <v>0</v>
      </c>
      <c r="AS103" s="1">
        <f t="shared" si="136"/>
        <v>0</v>
      </c>
      <c r="AT103" s="1">
        <f t="shared" si="137"/>
        <v>0</v>
      </c>
      <c r="AU103" s="1">
        <f t="shared" si="138"/>
        <v>0</v>
      </c>
      <c r="AV103" s="1">
        <f t="shared" si="139"/>
        <v>0</v>
      </c>
      <c r="AW103" s="1">
        <f t="shared" si="140"/>
        <v>0</v>
      </c>
      <c r="AX103" s="1">
        <f t="shared" si="155"/>
        <v>0</v>
      </c>
      <c r="AY103" s="1">
        <f t="shared" si="141"/>
        <v>0</v>
      </c>
      <c r="AZ103" s="1">
        <f t="shared" si="142"/>
        <v>0</v>
      </c>
      <c r="BA103" s="1">
        <f t="shared" si="143"/>
        <v>0</v>
      </c>
      <c r="BB103" s="1">
        <f t="shared" si="144"/>
        <v>0</v>
      </c>
      <c r="BC103" s="1">
        <f t="shared" si="156"/>
        <v>1</v>
      </c>
      <c r="BD103" s="1">
        <f t="shared" si="145"/>
        <v>0</v>
      </c>
    </row>
    <row r="104" spans="1:56" ht="28.5" customHeight="1" thickBot="1" x14ac:dyDescent="0.3">
      <c r="A104" s="9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O104" s="154"/>
      <c r="P104" s="154"/>
      <c r="Q104" s="154"/>
      <c r="R104" s="154"/>
      <c r="S104" s="154"/>
      <c r="T104" s="154"/>
      <c r="U104" s="154"/>
      <c r="V104" s="154"/>
      <c r="AJ104" s="154"/>
      <c r="AK104" s="154"/>
      <c r="AL104" s="154"/>
      <c r="AM104" s="154"/>
      <c r="AN104" s="154"/>
      <c r="AO104" s="154"/>
      <c r="AP104" s="154"/>
      <c r="AQ104" s="154"/>
    </row>
    <row r="105" spans="1:56" ht="66" customHeight="1" x14ac:dyDescent="0.25">
      <c r="A105" s="9"/>
      <c r="B105" s="265" t="s">
        <v>255</v>
      </c>
      <c r="C105" s="253" t="s">
        <v>182</v>
      </c>
      <c r="D105" s="254"/>
      <c r="E105" s="135" t="s">
        <v>53</v>
      </c>
      <c r="F105" s="184"/>
      <c r="G105" s="295" t="s">
        <v>126</v>
      </c>
      <c r="H105" s="133" t="s">
        <v>6</v>
      </c>
      <c r="I105" s="134">
        <v>2015</v>
      </c>
      <c r="J105" s="134">
        <v>36.979999999999997</v>
      </c>
      <c r="K105" s="135"/>
      <c r="L105" s="134" t="s">
        <v>195</v>
      </c>
      <c r="M105" s="137" t="s">
        <v>195</v>
      </c>
      <c r="N105" s="69"/>
      <c r="O105" s="148">
        <v>37.549999999999997</v>
      </c>
      <c r="P105" s="193"/>
      <c r="Q105" s="142">
        <f>O105-$J$105</f>
        <v>0.57000000000000028</v>
      </c>
      <c r="R105" s="175"/>
      <c r="S105" s="142">
        <f>Q105</f>
        <v>0.57000000000000028</v>
      </c>
      <c r="T105" s="175"/>
      <c r="U105" s="144" t="s">
        <v>72</v>
      </c>
      <c r="V105" s="180"/>
      <c r="W105" s="11"/>
      <c r="AI105" s="55"/>
      <c r="AJ105" s="148">
        <v>38.6</v>
      </c>
      <c r="AK105" s="193"/>
      <c r="AL105" s="142">
        <f>AJ105-$J$105</f>
        <v>1.6200000000000045</v>
      </c>
      <c r="AM105" s="175"/>
      <c r="AN105" s="142">
        <f>AL105</f>
        <v>1.6200000000000045</v>
      </c>
      <c r="AO105" s="175"/>
      <c r="AP105" s="144" t="s">
        <v>72</v>
      </c>
      <c r="AQ105" s="180"/>
      <c r="AR105" s="11"/>
    </row>
    <row r="106" spans="1:56" ht="51" customHeight="1" x14ac:dyDescent="0.25">
      <c r="A106" s="9"/>
      <c r="B106" s="263"/>
      <c r="C106" s="255"/>
      <c r="D106" s="256"/>
      <c r="E106" s="92" t="s">
        <v>52</v>
      </c>
      <c r="F106" s="93"/>
      <c r="G106" s="287"/>
      <c r="H106" s="79" t="s">
        <v>6</v>
      </c>
      <c r="I106" s="94">
        <v>2015</v>
      </c>
      <c r="J106" s="94">
        <v>40.98</v>
      </c>
      <c r="K106" s="80"/>
      <c r="L106" s="94" t="s">
        <v>195</v>
      </c>
      <c r="M106" s="95" t="s">
        <v>195</v>
      </c>
      <c r="N106" s="69"/>
      <c r="O106" s="61">
        <v>40.53</v>
      </c>
      <c r="P106" s="28"/>
      <c r="Q106" s="104">
        <f>O106-J106</f>
        <v>-0.44999999999999574</v>
      </c>
      <c r="R106" s="39"/>
      <c r="S106" s="39" t="s">
        <v>195</v>
      </c>
      <c r="T106" s="39"/>
      <c r="U106" s="39" t="s">
        <v>195</v>
      </c>
      <c r="V106" s="19"/>
      <c r="W106" s="11"/>
      <c r="AI106" s="55"/>
      <c r="AJ106" s="61">
        <v>44.07</v>
      </c>
      <c r="AK106" s="28"/>
      <c r="AL106" s="104">
        <f>AJ106-$J$106</f>
        <v>3.0900000000000034</v>
      </c>
      <c r="AM106" s="39"/>
      <c r="AN106" s="39" t="s">
        <v>195</v>
      </c>
      <c r="AO106" s="39"/>
      <c r="AP106" s="39" t="s">
        <v>195</v>
      </c>
      <c r="AQ106" s="19"/>
      <c r="AR106" s="11"/>
    </row>
    <row r="107" spans="1:56" ht="59.25" customHeight="1" x14ac:dyDescent="0.25">
      <c r="A107" s="9">
        <v>64</v>
      </c>
      <c r="B107" s="262"/>
      <c r="C107" s="257"/>
      <c r="D107" s="258"/>
      <c r="E107" s="92" t="s">
        <v>183</v>
      </c>
      <c r="F107" s="93"/>
      <c r="G107" s="288"/>
      <c r="H107" s="79" t="s">
        <v>6</v>
      </c>
      <c r="I107" s="94">
        <v>2015</v>
      </c>
      <c r="J107" s="98">
        <f>J105-J106</f>
        <v>-4</v>
      </c>
      <c r="K107" s="80"/>
      <c r="L107" s="94" t="s">
        <v>284</v>
      </c>
      <c r="M107" s="95" t="s">
        <v>184</v>
      </c>
      <c r="N107" s="69"/>
      <c r="O107" s="61">
        <f>O105-O106</f>
        <v>-2.980000000000004</v>
      </c>
      <c r="P107" s="28"/>
      <c r="Q107" s="100">
        <f>O107-$J$107</f>
        <v>1.019999999999996</v>
      </c>
      <c r="R107" s="103"/>
      <c r="S107" s="100" t="s">
        <v>195</v>
      </c>
      <c r="T107" s="103"/>
      <c r="U107" s="3" t="s">
        <v>72</v>
      </c>
      <c r="V107" s="101" t="s">
        <v>189</v>
      </c>
      <c r="W107" s="11">
        <f t="shared" si="132"/>
        <v>0</v>
      </c>
      <c r="X107" s="1">
        <f t="shared" si="133"/>
        <v>0</v>
      </c>
      <c r="Y107" s="1">
        <f t="shared" si="134"/>
        <v>1</v>
      </c>
      <c r="Z107" s="1">
        <f>IF(V107="TENDENCIA BIENAL DE ACERCAMIENTO A LA META",1,0)</f>
        <v>0</v>
      </c>
      <c r="AA107" s="1">
        <f>IF(V107="TENDENCIA BIENAL DENTRO DEL RANGO DE LA META",1,0)</f>
        <v>0</v>
      </c>
      <c r="AB107" s="1">
        <f>IF(V107="TENDENCIA QUINQUENAL DENTRO DEL RANGO DE LA META",1,0)</f>
        <v>0</v>
      </c>
      <c r="AC107" s="1">
        <f>IF(V107="TENDENCIA ANUAL SIN MOVIMIENTO A LA META",1,0)</f>
        <v>0</v>
      </c>
      <c r="AD107" s="1">
        <f>IF(V107="META ANUAL NO CUMPLIDA PERO CON TENDENCIA DE ACERCAMIENTO",1,0)</f>
        <v>0</v>
      </c>
      <c r="AE107" s="1">
        <f>IF(V107="TENDENCIA ANUAL DE ALEJAMIENTO A LA META",1,0)</f>
        <v>0</v>
      </c>
      <c r="AF107" s="1">
        <f>IF(V107="META ANUAL NO CUMPLIDA",1,0)</f>
        <v>0</v>
      </c>
      <c r="AG107" s="1">
        <f>IF(V107="NA",1,0)</f>
        <v>0</v>
      </c>
      <c r="AH107" s="1">
        <f>IF(V107="ND",1,0)</f>
        <v>0</v>
      </c>
      <c r="AI107" s="55"/>
      <c r="AJ107" s="61">
        <f>AJ105-AJ106</f>
        <v>-5.4699999999999989</v>
      </c>
      <c r="AK107" s="28"/>
      <c r="AL107" s="33">
        <f>AJ107-$J$107</f>
        <v>-1.4699999999999989</v>
      </c>
      <c r="AM107" s="54"/>
      <c r="AN107" s="33" t="s">
        <v>195</v>
      </c>
      <c r="AO107" s="54"/>
      <c r="AP107" s="2" t="s">
        <v>77</v>
      </c>
      <c r="AQ107" s="17" t="s">
        <v>103</v>
      </c>
      <c r="AR107" s="11">
        <f t="shared" ref="AR107" si="171">IF(AQ107="TENDENCIA ANUAL POR ARRIBA DE LA META",1,0)</f>
        <v>0</v>
      </c>
      <c r="AS107" s="1">
        <f t="shared" ref="AS107" si="172">IF(AQ107="TENDENCIA ANUAL DE ACERCAMIENTO A LA META",1,0)</f>
        <v>0</v>
      </c>
      <c r="AT107" s="1">
        <f t="shared" ref="AT107" si="173">IF(AQ107="TENDENCIA ANUAL DENTRO DEL RANGO DE LA META",1,0)</f>
        <v>0</v>
      </c>
      <c r="AU107" s="1">
        <f t="shared" ref="AU107" si="174">IF(AQ107="TENDENCIA BIENAL POR ARRIBA DE LA META",1,0)</f>
        <v>0</v>
      </c>
      <c r="AV107" s="1">
        <f t="shared" ref="AV107" si="175">IF(AQ107="TENDENCIA BIENAL DENTRO DEL RANGO DE LA META",1,0)</f>
        <v>0</v>
      </c>
      <c r="AW107" s="1">
        <f t="shared" ref="AW107" si="176">IF(AQ107="TENDENCIA ANUAL SIN MOVIMIENTO A LA META",1,0)</f>
        <v>0</v>
      </c>
      <c r="AX107" s="1">
        <f>IF(AQ107="TENDENCIA BIENAL SIN MOVIMIENTO A LA META",1,0)</f>
        <v>0</v>
      </c>
      <c r="AY107" s="1">
        <f t="shared" ref="AY107" si="177">IF(AQ107="META ANUAL NO CUMPLIDA PERO CON TENDENCIA DE ACERCAMIENTO",1,0)</f>
        <v>0</v>
      </c>
      <c r="AZ107" s="1">
        <f t="shared" ref="AZ107" si="178">IF(AQ107="TENDENCIA ANUAL DE ALEJAMIENTO A LA META",1,0)</f>
        <v>1</v>
      </c>
      <c r="BA107" s="1">
        <f t="shared" ref="BA107" si="179">IF(AQ107="TENDENCIA BIENAL POR DEBAJO DE LA META",1,0)</f>
        <v>0</v>
      </c>
      <c r="BB107" s="1">
        <f t="shared" ref="BB107" si="180">IF(AQ107="META ANUAL NO CUMPLIDA",1,0)</f>
        <v>0</v>
      </c>
      <c r="BC107" s="1">
        <f>IF(AQ107="NA",1,0)</f>
        <v>0</v>
      </c>
      <c r="BD107" s="1">
        <f t="shared" ref="BD107" si="181">IF(AQ107="ND",1,0)</f>
        <v>0</v>
      </c>
    </row>
    <row r="108" spans="1:56" ht="30" customHeight="1" x14ac:dyDescent="0.25">
      <c r="A108" s="9"/>
      <c r="B108" s="261" t="s">
        <v>256</v>
      </c>
      <c r="C108" s="259" t="s">
        <v>193</v>
      </c>
      <c r="D108" s="259"/>
      <c r="E108" s="259" t="s">
        <v>52</v>
      </c>
      <c r="F108" s="260"/>
      <c r="G108" s="286" t="s">
        <v>120</v>
      </c>
      <c r="H108" s="79" t="s">
        <v>6</v>
      </c>
      <c r="I108" s="99" t="s">
        <v>227</v>
      </c>
      <c r="J108" s="94">
        <v>66.349999999999994</v>
      </c>
      <c r="K108" s="80"/>
      <c r="L108" s="94" t="s">
        <v>195</v>
      </c>
      <c r="M108" s="95" t="s">
        <v>195</v>
      </c>
      <c r="N108" s="69"/>
      <c r="O108" s="62" t="s">
        <v>12</v>
      </c>
      <c r="P108" s="28"/>
      <c r="Q108" s="1" t="s">
        <v>12</v>
      </c>
      <c r="S108" s="1" t="s">
        <v>12</v>
      </c>
      <c r="U108" s="1" t="s">
        <v>12</v>
      </c>
      <c r="V108" s="19"/>
      <c r="W108" s="11"/>
      <c r="AI108" s="55"/>
      <c r="AJ108" s="62" t="s">
        <v>12</v>
      </c>
      <c r="AK108" s="28"/>
      <c r="AL108" s="1" t="s">
        <v>12</v>
      </c>
      <c r="AN108" s="1" t="s">
        <v>12</v>
      </c>
      <c r="AP108" s="1" t="s">
        <v>12</v>
      </c>
      <c r="AQ108" s="19"/>
      <c r="AR108" s="11"/>
    </row>
    <row r="109" spans="1:56" ht="30" customHeight="1" x14ac:dyDescent="0.25">
      <c r="A109" s="9">
        <v>65</v>
      </c>
      <c r="B109" s="263"/>
      <c r="C109" s="259"/>
      <c r="D109" s="259"/>
      <c r="E109" s="259" t="s">
        <v>53</v>
      </c>
      <c r="F109" s="260"/>
      <c r="G109" s="287"/>
      <c r="H109" s="79" t="s">
        <v>6</v>
      </c>
      <c r="I109" s="99" t="s">
        <v>228</v>
      </c>
      <c r="J109" s="98">
        <v>74.599999999999994</v>
      </c>
      <c r="K109" s="80"/>
      <c r="L109" s="94">
        <f>J109*0.1</f>
        <v>7.46</v>
      </c>
      <c r="M109" s="95">
        <f>L109</f>
        <v>7.46</v>
      </c>
      <c r="N109" s="69"/>
      <c r="O109" s="62" t="s">
        <v>12</v>
      </c>
      <c r="P109" s="28"/>
      <c r="Q109" s="1" t="s">
        <v>12</v>
      </c>
      <c r="S109" s="1" t="s">
        <v>12</v>
      </c>
      <c r="U109" s="1" t="s">
        <v>12</v>
      </c>
      <c r="V109" s="19" t="s">
        <v>12</v>
      </c>
      <c r="W109" s="11">
        <f t="shared" si="132"/>
        <v>0</v>
      </c>
      <c r="X109" s="1">
        <f t="shared" si="133"/>
        <v>0</v>
      </c>
      <c r="Y109" s="1">
        <f t="shared" si="134"/>
        <v>0</v>
      </c>
      <c r="Z109" s="1">
        <f t="shared" ref="Z109:Z116" si="182">IF(V109="TENDENCIA BIENAL DE ACERCAMIENTO A LA META",1,0)</f>
        <v>0</v>
      </c>
      <c r="AA109" s="1">
        <f t="shared" ref="AA109:AA116" si="183">IF(V109="TENDENCIA BIENAL DENTRO DEL RANGO DE LA META",1,0)</f>
        <v>0</v>
      </c>
      <c r="AB109" s="1">
        <f t="shared" ref="AB109:AB116" si="184">IF(V109="TENDENCIA QUINQUENAL DENTRO DEL RANGO DE LA META",1,0)</f>
        <v>0</v>
      </c>
      <c r="AC109" s="1">
        <f t="shared" ref="AC109:AC116" si="185">IF(V109="TENDENCIA ANUAL SIN MOVIMIENTO A LA META",1,0)</f>
        <v>0</v>
      </c>
      <c r="AD109" s="1">
        <f t="shared" ref="AD109:AD116" si="186">IF(V109="META ANUAL NO CUMPLIDA PERO CON TENDENCIA DE ACERCAMIENTO",1,0)</f>
        <v>0</v>
      </c>
      <c r="AE109" s="1">
        <f t="shared" ref="AE109:AE116" si="187">IF(V109="TENDENCIA ANUAL DE ALEJAMIENTO A LA META",1,0)</f>
        <v>0</v>
      </c>
      <c r="AF109" s="1">
        <f t="shared" ref="AF109:AF116" si="188">IF(V109="META ANUAL NO CUMPLIDA",1,0)</f>
        <v>0</v>
      </c>
      <c r="AG109" s="1">
        <f t="shared" ref="AG109:AG116" si="189">IF(V109="NA",1,0)</f>
        <v>0</v>
      </c>
      <c r="AH109" s="1">
        <f t="shared" ref="AH109:AH116" si="190">IF(V109="ND",1,0)</f>
        <v>1</v>
      </c>
      <c r="AI109" s="55"/>
      <c r="AJ109" s="62" t="s">
        <v>12</v>
      </c>
      <c r="AK109" s="28"/>
      <c r="AL109" s="1" t="s">
        <v>12</v>
      </c>
      <c r="AN109" s="1" t="s">
        <v>12</v>
      </c>
      <c r="AP109" s="1" t="s">
        <v>12</v>
      </c>
      <c r="AQ109" s="19" t="s">
        <v>12</v>
      </c>
      <c r="AR109" s="11">
        <f t="shared" ref="AR109:AR116" si="191">IF(AQ109="TENDENCIA ANUAL POR ARRIBA DE LA META",1,0)</f>
        <v>0</v>
      </c>
      <c r="AS109" s="1">
        <f t="shared" ref="AS109:AS116" si="192">IF(AQ109="TENDENCIA ANUAL DE ACERCAMIENTO A LA META",1,0)</f>
        <v>0</v>
      </c>
      <c r="AT109" s="1">
        <f t="shared" ref="AT109:AT116" si="193">IF(AQ109="TENDENCIA ANUAL DENTRO DEL RANGO DE LA META",1,0)</f>
        <v>0</v>
      </c>
      <c r="AU109" s="1">
        <f t="shared" ref="AU109:AU116" si="194">IF(AQ109="TENDENCIA BIENAL POR ARRIBA DE LA META",1,0)</f>
        <v>0</v>
      </c>
      <c r="AV109" s="1">
        <f t="shared" ref="AV109:AV116" si="195">IF(AQ109="TENDENCIA BIENAL DENTRO DEL RANGO DE LA META",1,0)</f>
        <v>0</v>
      </c>
      <c r="AW109" s="1">
        <f t="shared" ref="AW109:AW116" si="196">IF(AQ109="TENDENCIA ANUAL SIN MOVIMIENTO A LA META",1,0)</f>
        <v>0</v>
      </c>
      <c r="AX109" s="1">
        <f t="shared" ref="AX109:AX116" si="197">IF(AQ109="TENDENCIA BIENAL SIN MOVIMIENTO A LA META",1,0)</f>
        <v>0</v>
      </c>
      <c r="AY109" s="1">
        <f t="shared" ref="AY109:AY116" si="198">IF(AQ109="META ANUAL NO CUMPLIDA PERO CON TENDENCIA DE ACERCAMIENTO",1,0)</f>
        <v>0</v>
      </c>
      <c r="AZ109" s="1">
        <f t="shared" ref="AZ109:AZ116" si="199">IF(AQ109="TENDENCIA ANUAL DE ALEJAMIENTO A LA META",1,0)</f>
        <v>0</v>
      </c>
      <c r="BA109" s="1">
        <f t="shared" ref="BA109:BA116" si="200">IF(AQ109="TENDENCIA BIENAL POR DEBAJO DE LA META",1,0)</f>
        <v>0</v>
      </c>
      <c r="BB109" s="1">
        <f t="shared" ref="BB109:BB116" si="201">IF(AQ109="META ANUAL NO CUMPLIDA",1,0)</f>
        <v>0</v>
      </c>
      <c r="BC109" s="1">
        <f t="shared" ref="BC109:BC116" si="202">IF(AQ109="NA",1,0)</f>
        <v>0</v>
      </c>
      <c r="BD109" s="1">
        <f t="shared" ref="BD109:BD116" si="203">IF(AQ109="ND",1,0)</f>
        <v>1</v>
      </c>
    </row>
    <row r="110" spans="1:56" ht="30" customHeight="1" x14ac:dyDescent="0.25">
      <c r="A110" s="9">
        <v>66</v>
      </c>
      <c r="B110" s="262"/>
      <c r="C110" s="259"/>
      <c r="D110" s="259"/>
      <c r="E110" s="259" t="s">
        <v>54</v>
      </c>
      <c r="F110" s="260"/>
      <c r="G110" s="288"/>
      <c r="H110" s="79" t="s">
        <v>6</v>
      </c>
      <c r="I110" s="99" t="s">
        <v>229</v>
      </c>
      <c r="J110" s="94" t="s">
        <v>12</v>
      </c>
      <c r="K110" s="80"/>
      <c r="L110" s="94" t="s">
        <v>12</v>
      </c>
      <c r="M110" s="95" t="s">
        <v>12</v>
      </c>
      <c r="N110" s="69"/>
      <c r="O110" s="62" t="s">
        <v>12</v>
      </c>
      <c r="P110" s="28"/>
      <c r="Q110" s="1" t="s">
        <v>12</v>
      </c>
      <c r="S110" s="1" t="s">
        <v>12</v>
      </c>
      <c r="U110" s="1" t="s">
        <v>12</v>
      </c>
      <c r="V110" s="19" t="s">
        <v>12</v>
      </c>
      <c r="W110" s="11">
        <f t="shared" si="132"/>
        <v>0</v>
      </c>
      <c r="X110" s="1">
        <f t="shared" si="133"/>
        <v>0</v>
      </c>
      <c r="Y110" s="1">
        <f t="shared" si="134"/>
        <v>0</v>
      </c>
      <c r="Z110" s="1">
        <f t="shared" si="182"/>
        <v>0</v>
      </c>
      <c r="AA110" s="1">
        <f t="shared" si="183"/>
        <v>0</v>
      </c>
      <c r="AB110" s="1">
        <f t="shared" si="184"/>
        <v>0</v>
      </c>
      <c r="AC110" s="1">
        <f t="shared" si="185"/>
        <v>0</v>
      </c>
      <c r="AD110" s="1">
        <f t="shared" si="186"/>
        <v>0</v>
      </c>
      <c r="AE110" s="1">
        <f t="shared" si="187"/>
        <v>0</v>
      </c>
      <c r="AF110" s="1">
        <f t="shared" si="188"/>
        <v>0</v>
      </c>
      <c r="AG110" s="1">
        <f t="shared" si="189"/>
        <v>0</v>
      </c>
      <c r="AH110" s="1">
        <f t="shared" si="190"/>
        <v>1</v>
      </c>
      <c r="AI110" s="55"/>
      <c r="AJ110" s="62" t="s">
        <v>12</v>
      </c>
      <c r="AK110" s="28"/>
      <c r="AL110" s="1" t="s">
        <v>12</v>
      </c>
      <c r="AN110" s="1" t="s">
        <v>12</v>
      </c>
      <c r="AP110" s="1" t="s">
        <v>12</v>
      </c>
      <c r="AQ110" s="19" t="s">
        <v>12</v>
      </c>
      <c r="AR110" s="11">
        <f t="shared" si="191"/>
        <v>0</v>
      </c>
      <c r="AS110" s="1">
        <f t="shared" si="192"/>
        <v>0</v>
      </c>
      <c r="AT110" s="1">
        <f t="shared" si="193"/>
        <v>0</v>
      </c>
      <c r="AU110" s="1">
        <f t="shared" si="194"/>
        <v>0</v>
      </c>
      <c r="AV110" s="1">
        <f t="shared" si="195"/>
        <v>0</v>
      </c>
      <c r="AW110" s="1">
        <f t="shared" si="196"/>
        <v>0</v>
      </c>
      <c r="AX110" s="1">
        <f t="shared" si="197"/>
        <v>0</v>
      </c>
      <c r="AY110" s="1">
        <f t="shared" si="198"/>
        <v>0</v>
      </c>
      <c r="AZ110" s="1">
        <f t="shared" si="199"/>
        <v>0</v>
      </c>
      <c r="BA110" s="1">
        <f t="shared" si="200"/>
        <v>0</v>
      </c>
      <c r="BB110" s="1">
        <f t="shared" si="201"/>
        <v>0</v>
      </c>
      <c r="BC110" s="1">
        <f t="shared" si="202"/>
        <v>0</v>
      </c>
      <c r="BD110" s="1">
        <f t="shared" si="203"/>
        <v>1</v>
      </c>
    </row>
    <row r="111" spans="1:56" ht="78" customHeight="1" x14ac:dyDescent="0.25">
      <c r="A111" s="9">
        <v>67</v>
      </c>
      <c r="B111" s="261" t="s">
        <v>257</v>
      </c>
      <c r="C111" s="259" t="s">
        <v>200</v>
      </c>
      <c r="D111" s="259"/>
      <c r="E111" s="259"/>
      <c r="F111" s="260"/>
      <c r="G111" s="347" t="s">
        <v>127</v>
      </c>
      <c r="H111" s="79" t="s">
        <v>6</v>
      </c>
      <c r="I111" s="94">
        <v>2016</v>
      </c>
      <c r="J111" s="94">
        <v>1867</v>
      </c>
      <c r="K111" s="80"/>
      <c r="L111" s="94" t="s">
        <v>205</v>
      </c>
      <c r="M111" s="95" t="s">
        <v>87</v>
      </c>
      <c r="N111" s="69"/>
      <c r="O111" s="62" t="s">
        <v>195</v>
      </c>
      <c r="P111" s="28"/>
      <c r="Q111" s="1" t="s">
        <v>195</v>
      </c>
      <c r="S111" s="1" t="s">
        <v>195</v>
      </c>
      <c r="U111" s="1" t="s">
        <v>195</v>
      </c>
      <c r="V111" s="19" t="s">
        <v>195</v>
      </c>
      <c r="W111" s="11">
        <f t="shared" si="132"/>
        <v>0</v>
      </c>
      <c r="X111" s="1">
        <f t="shared" si="133"/>
        <v>0</v>
      </c>
      <c r="Y111" s="1">
        <f t="shared" si="134"/>
        <v>0</v>
      </c>
      <c r="Z111" s="1">
        <f t="shared" si="182"/>
        <v>0</v>
      </c>
      <c r="AA111" s="1">
        <f t="shared" si="183"/>
        <v>0</v>
      </c>
      <c r="AB111" s="1">
        <f t="shared" si="184"/>
        <v>0</v>
      </c>
      <c r="AC111" s="1">
        <f t="shared" si="185"/>
        <v>0</v>
      </c>
      <c r="AD111" s="1">
        <f t="shared" si="186"/>
        <v>0</v>
      </c>
      <c r="AE111" s="1">
        <f t="shared" si="187"/>
        <v>0</v>
      </c>
      <c r="AF111" s="1">
        <f t="shared" si="188"/>
        <v>0</v>
      </c>
      <c r="AG111" s="1">
        <f t="shared" si="189"/>
        <v>1</v>
      </c>
      <c r="AH111" s="1">
        <f t="shared" si="190"/>
        <v>0</v>
      </c>
      <c r="AI111" s="55"/>
      <c r="AJ111" s="62">
        <v>1998</v>
      </c>
      <c r="AK111" s="28"/>
      <c r="AL111" s="41">
        <f>AJ111-J111</f>
        <v>131</v>
      </c>
      <c r="AM111" s="103"/>
      <c r="AN111" s="103" t="s">
        <v>195</v>
      </c>
      <c r="AO111" s="103"/>
      <c r="AP111" s="3" t="s">
        <v>72</v>
      </c>
      <c r="AQ111" s="101" t="s">
        <v>189</v>
      </c>
      <c r="AR111" s="11">
        <f t="shared" si="191"/>
        <v>0</v>
      </c>
      <c r="AS111" s="1">
        <f t="shared" si="192"/>
        <v>0</v>
      </c>
      <c r="AT111" s="1">
        <f t="shared" si="193"/>
        <v>1</v>
      </c>
      <c r="AU111" s="1">
        <f t="shared" si="194"/>
        <v>0</v>
      </c>
      <c r="AV111" s="1">
        <f t="shared" si="195"/>
        <v>0</v>
      </c>
      <c r="AW111" s="1">
        <f t="shared" si="196"/>
        <v>0</v>
      </c>
      <c r="AX111" s="1">
        <f t="shared" si="197"/>
        <v>0</v>
      </c>
      <c r="AY111" s="1">
        <f t="shared" si="198"/>
        <v>0</v>
      </c>
      <c r="AZ111" s="1">
        <f t="shared" si="199"/>
        <v>0</v>
      </c>
      <c r="BA111" s="1">
        <f t="shared" si="200"/>
        <v>0</v>
      </c>
      <c r="BB111" s="1">
        <f t="shared" si="201"/>
        <v>0</v>
      </c>
      <c r="BC111" s="1">
        <f t="shared" si="202"/>
        <v>0</v>
      </c>
      <c r="BD111" s="1">
        <f t="shared" si="203"/>
        <v>0</v>
      </c>
    </row>
    <row r="112" spans="1:56" ht="60" customHeight="1" x14ac:dyDescent="0.25">
      <c r="A112" s="9">
        <v>68</v>
      </c>
      <c r="B112" s="262"/>
      <c r="C112" s="259" t="s">
        <v>204</v>
      </c>
      <c r="D112" s="259"/>
      <c r="E112" s="259"/>
      <c r="F112" s="260"/>
      <c r="G112" s="348"/>
      <c r="H112" s="79" t="s">
        <v>6</v>
      </c>
      <c r="I112" s="94">
        <v>2016</v>
      </c>
      <c r="J112" s="94">
        <v>23</v>
      </c>
      <c r="K112" s="80"/>
      <c r="L112" s="94" t="s">
        <v>206</v>
      </c>
      <c r="M112" s="95" t="s">
        <v>87</v>
      </c>
      <c r="N112" s="69"/>
      <c r="O112" s="62" t="s">
        <v>195</v>
      </c>
      <c r="P112" s="28"/>
      <c r="Q112" s="1" t="s">
        <v>195</v>
      </c>
      <c r="S112" s="1" t="s">
        <v>195</v>
      </c>
      <c r="U112" s="1" t="s">
        <v>195</v>
      </c>
      <c r="V112" s="19" t="s">
        <v>195</v>
      </c>
      <c r="W112" s="11">
        <f t="shared" si="132"/>
        <v>0</v>
      </c>
      <c r="X112" s="1">
        <f t="shared" si="133"/>
        <v>0</v>
      </c>
      <c r="Y112" s="1">
        <f t="shared" si="134"/>
        <v>0</v>
      </c>
      <c r="Z112" s="1">
        <f t="shared" si="182"/>
        <v>0</v>
      </c>
      <c r="AA112" s="1">
        <f t="shared" si="183"/>
        <v>0</v>
      </c>
      <c r="AB112" s="1">
        <f t="shared" si="184"/>
        <v>0</v>
      </c>
      <c r="AC112" s="1">
        <f t="shared" si="185"/>
        <v>0</v>
      </c>
      <c r="AD112" s="1">
        <f t="shared" si="186"/>
        <v>0</v>
      </c>
      <c r="AE112" s="1">
        <f t="shared" si="187"/>
        <v>0</v>
      </c>
      <c r="AF112" s="1">
        <f t="shared" si="188"/>
        <v>0</v>
      </c>
      <c r="AG112" s="1">
        <f t="shared" si="189"/>
        <v>1</v>
      </c>
      <c r="AH112" s="1">
        <f t="shared" si="190"/>
        <v>0</v>
      </c>
      <c r="AI112" s="55"/>
      <c r="AJ112" s="62">
        <v>23</v>
      </c>
      <c r="AK112" s="28"/>
      <c r="AL112" s="24">
        <f>AJ112-J112</f>
        <v>0</v>
      </c>
      <c r="AM112" s="47"/>
      <c r="AN112" s="47" t="s">
        <v>195</v>
      </c>
      <c r="AO112" s="47"/>
      <c r="AP112" s="24" t="s">
        <v>78</v>
      </c>
      <c r="AQ112" s="25" t="s">
        <v>101</v>
      </c>
      <c r="AR112" s="11">
        <f t="shared" si="191"/>
        <v>0</v>
      </c>
      <c r="AS112" s="1">
        <f t="shared" si="192"/>
        <v>0</v>
      </c>
      <c r="AT112" s="1">
        <f t="shared" si="193"/>
        <v>0</v>
      </c>
      <c r="AU112" s="1">
        <f t="shared" si="194"/>
        <v>0</v>
      </c>
      <c r="AV112" s="1">
        <f t="shared" si="195"/>
        <v>0</v>
      </c>
      <c r="AW112" s="1">
        <f t="shared" si="196"/>
        <v>1</v>
      </c>
      <c r="AX112" s="1">
        <f t="shared" si="197"/>
        <v>0</v>
      </c>
      <c r="AY112" s="1">
        <f t="shared" si="198"/>
        <v>0</v>
      </c>
      <c r="AZ112" s="1">
        <f t="shared" si="199"/>
        <v>0</v>
      </c>
      <c r="BA112" s="1">
        <f t="shared" si="200"/>
        <v>0</v>
      </c>
      <c r="BB112" s="1">
        <f t="shared" si="201"/>
        <v>0</v>
      </c>
      <c r="BC112" s="1">
        <f t="shared" si="202"/>
        <v>0</v>
      </c>
      <c r="BD112" s="1">
        <f t="shared" si="203"/>
        <v>0</v>
      </c>
    </row>
    <row r="113" spans="1:56" ht="75" x14ac:dyDescent="0.25">
      <c r="A113" s="9">
        <v>69</v>
      </c>
      <c r="B113" s="261" t="s">
        <v>258</v>
      </c>
      <c r="C113" s="259" t="s">
        <v>273</v>
      </c>
      <c r="D113" s="259"/>
      <c r="E113" s="259"/>
      <c r="F113" s="260"/>
      <c r="G113" s="286" t="s">
        <v>128</v>
      </c>
      <c r="H113" s="79" t="s">
        <v>55</v>
      </c>
      <c r="I113" s="94">
        <v>2011</v>
      </c>
      <c r="J113" s="98">
        <v>64.8</v>
      </c>
      <c r="K113" s="80"/>
      <c r="L113" s="94" t="s">
        <v>296</v>
      </c>
      <c r="M113" s="95" t="s">
        <v>295</v>
      </c>
      <c r="N113" s="69"/>
      <c r="O113" s="61">
        <v>62</v>
      </c>
      <c r="P113" s="28"/>
      <c r="Q113" s="100">
        <f>O113-$J$113</f>
        <v>-2.7999999999999972</v>
      </c>
      <c r="R113" s="100"/>
      <c r="S113" s="100" t="s">
        <v>195</v>
      </c>
      <c r="T113" s="100"/>
      <c r="U113" s="3" t="s">
        <v>72</v>
      </c>
      <c r="V113" s="21" t="s">
        <v>106</v>
      </c>
      <c r="W113" s="11">
        <f t="shared" si="132"/>
        <v>0</v>
      </c>
      <c r="X113" s="1">
        <f t="shared" si="133"/>
        <v>0</v>
      </c>
      <c r="Y113" s="1">
        <f t="shared" si="134"/>
        <v>0</v>
      </c>
      <c r="Z113" s="1">
        <f t="shared" si="182"/>
        <v>0</v>
      </c>
      <c r="AA113" s="1">
        <f t="shared" si="183"/>
        <v>0</v>
      </c>
      <c r="AB113" s="1">
        <f t="shared" si="184"/>
        <v>1</v>
      </c>
      <c r="AC113" s="1">
        <f t="shared" si="185"/>
        <v>0</v>
      </c>
      <c r="AD113" s="1">
        <f t="shared" si="186"/>
        <v>0</v>
      </c>
      <c r="AE113" s="1">
        <f t="shared" si="187"/>
        <v>0</v>
      </c>
      <c r="AF113" s="1">
        <f t="shared" si="188"/>
        <v>0</v>
      </c>
      <c r="AG113" s="1">
        <f t="shared" si="189"/>
        <v>0</v>
      </c>
      <c r="AH113" s="1">
        <f t="shared" si="190"/>
        <v>0</v>
      </c>
      <c r="AI113" s="55"/>
      <c r="AJ113" s="65" t="s">
        <v>195</v>
      </c>
      <c r="AK113" s="28"/>
      <c r="AL113" s="104" t="s">
        <v>195</v>
      </c>
      <c r="AM113" s="104"/>
      <c r="AN113" s="104" t="s">
        <v>195</v>
      </c>
      <c r="AO113" s="104"/>
      <c r="AP113" s="57" t="s">
        <v>195</v>
      </c>
      <c r="AQ113" s="67" t="s">
        <v>195</v>
      </c>
      <c r="AR113" s="11">
        <f t="shared" si="191"/>
        <v>0</v>
      </c>
      <c r="AS113" s="1">
        <f t="shared" si="192"/>
        <v>0</v>
      </c>
      <c r="AT113" s="1">
        <f t="shared" si="193"/>
        <v>0</v>
      </c>
      <c r="AU113" s="1">
        <f t="shared" si="194"/>
        <v>0</v>
      </c>
      <c r="AV113" s="1">
        <f t="shared" si="195"/>
        <v>0</v>
      </c>
      <c r="AW113" s="1">
        <f t="shared" si="196"/>
        <v>0</v>
      </c>
      <c r="AX113" s="1">
        <f t="shared" si="197"/>
        <v>0</v>
      </c>
      <c r="AY113" s="1">
        <f t="shared" si="198"/>
        <v>0</v>
      </c>
      <c r="AZ113" s="1">
        <f t="shared" si="199"/>
        <v>0</v>
      </c>
      <c r="BA113" s="1">
        <f t="shared" si="200"/>
        <v>0</v>
      </c>
      <c r="BB113" s="1">
        <f t="shared" si="201"/>
        <v>0</v>
      </c>
      <c r="BC113" s="1">
        <f t="shared" si="202"/>
        <v>1</v>
      </c>
      <c r="BD113" s="1">
        <f t="shared" si="203"/>
        <v>0</v>
      </c>
    </row>
    <row r="114" spans="1:56" ht="60" customHeight="1" x14ac:dyDescent="0.25">
      <c r="A114" s="9">
        <v>70</v>
      </c>
      <c r="B114" s="263"/>
      <c r="C114" s="92" t="s">
        <v>194</v>
      </c>
      <c r="D114" s="259" t="s">
        <v>274</v>
      </c>
      <c r="E114" s="259"/>
      <c r="F114" s="260"/>
      <c r="G114" s="287"/>
      <c r="H114" s="79" t="s">
        <v>6</v>
      </c>
      <c r="I114" s="94">
        <v>2017</v>
      </c>
      <c r="J114" s="98">
        <v>3</v>
      </c>
      <c r="K114" s="80"/>
      <c r="L114" s="94" t="s">
        <v>297</v>
      </c>
      <c r="M114" s="95" t="s">
        <v>295</v>
      </c>
      <c r="N114" s="69"/>
      <c r="O114" s="65" t="s">
        <v>195</v>
      </c>
      <c r="P114" s="28"/>
      <c r="Q114" s="104" t="s">
        <v>195</v>
      </c>
      <c r="R114" s="104"/>
      <c r="S114" s="104" t="s">
        <v>195</v>
      </c>
      <c r="T114" s="104"/>
      <c r="U114" s="57" t="s">
        <v>195</v>
      </c>
      <c r="V114" s="67" t="s">
        <v>195</v>
      </c>
      <c r="W114" s="11">
        <f t="shared" si="132"/>
        <v>0</v>
      </c>
      <c r="X114" s="1">
        <f t="shared" si="133"/>
        <v>0</v>
      </c>
      <c r="Y114" s="1">
        <f t="shared" si="134"/>
        <v>0</v>
      </c>
      <c r="Z114" s="1">
        <f t="shared" si="182"/>
        <v>0</v>
      </c>
      <c r="AA114" s="1">
        <f t="shared" si="183"/>
        <v>0</v>
      </c>
      <c r="AB114" s="1">
        <f t="shared" si="184"/>
        <v>0</v>
      </c>
      <c r="AC114" s="1">
        <f t="shared" si="185"/>
        <v>0</v>
      </c>
      <c r="AD114" s="1">
        <f t="shared" si="186"/>
        <v>0</v>
      </c>
      <c r="AE114" s="1">
        <f t="shared" si="187"/>
        <v>0</v>
      </c>
      <c r="AF114" s="1">
        <f t="shared" si="188"/>
        <v>0</v>
      </c>
      <c r="AG114" s="1">
        <f t="shared" si="189"/>
        <v>1</v>
      </c>
      <c r="AH114" s="1">
        <f t="shared" si="190"/>
        <v>0</v>
      </c>
      <c r="AI114" s="55"/>
      <c r="AJ114" s="65" t="s">
        <v>195</v>
      </c>
      <c r="AK114" s="28"/>
      <c r="AL114" s="104" t="s">
        <v>195</v>
      </c>
      <c r="AM114" s="104"/>
      <c r="AN114" s="104" t="s">
        <v>195</v>
      </c>
      <c r="AO114" s="104"/>
      <c r="AP114" s="57" t="s">
        <v>195</v>
      </c>
      <c r="AQ114" s="67" t="s">
        <v>195</v>
      </c>
      <c r="AR114" s="11">
        <f t="shared" si="191"/>
        <v>0</v>
      </c>
      <c r="AS114" s="1">
        <f t="shared" si="192"/>
        <v>0</v>
      </c>
      <c r="AT114" s="1">
        <f t="shared" si="193"/>
        <v>0</v>
      </c>
      <c r="AU114" s="1">
        <f t="shared" si="194"/>
        <v>0</v>
      </c>
      <c r="AV114" s="1">
        <f t="shared" si="195"/>
        <v>0</v>
      </c>
      <c r="AW114" s="1">
        <f t="shared" si="196"/>
        <v>0</v>
      </c>
      <c r="AX114" s="1">
        <f t="shared" si="197"/>
        <v>0</v>
      </c>
      <c r="AY114" s="1">
        <f t="shared" si="198"/>
        <v>0</v>
      </c>
      <c r="AZ114" s="1">
        <f t="shared" si="199"/>
        <v>0</v>
      </c>
      <c r="BA114" s="1">
        <f t="shared" si="200"/>
        <v>0</v>
      </c>
      <c r="BB114" s="1">
        <f t="shared" si="201"/>
        <v>0</v>
      </c>
      <c r="BC114" s="1">
        <f t="shared" si="202"/>
        <v>1</v>
      </c>
      <c r="BD114" s="1">
        <f t="shared" si="203"/>
        <v>0</v>
      </c>
    </row>
    <row r="115" spans="1:56" ht="58.5" customHeight="1" x14ac:dyDescent="0.25">
      <c r="A115" s="9">
        <v>71</v>
      </c>
      <c r="B115" s="262"/>
      <c r="C115" s="92" t="s">
        <v>194</v>
      </c>
      <c r="D115" s="259" t="s">
        <v>275</v>
      </c>
      <c r="E115" s="259"/>
      <c r="F115" s="260"/>
      <c r="G115" s="288"/>
      <c r="H115" s="79" t="s">
        <v>6</v>
      </c>
      <c r="I115" s="94">
        <v>2017</v>
      </c>
      <c r="J115" s="98">
        <v>10120</v>
      </c>
      <c r="K115" s="80"/>
      <c r="L115" s="94" t="s">
        <v>216</v>
      </c>
      <c r="M115" s="95" t="s">
        <v>87</v>
      </c>
      <c r="N115" s="69"/>
      <c r="O115" s="65" t="s">
        <v>195</v>
      </c>
      <c r="P115" s="28"/>
      <c r="Q115" s="104" t="s">
        <v>195</v>
      </c>
      <c r="R115" s="104"/>
      <c r="S115" s="104" t="s">
        <v>195</v>
      </c>
      <c r="T115" s="104"/>
      <c r="U115" s="57" t="s">
        <v>195</v>
      </c>
      <c r="V115" s="67" t="s">
        <v>195</v>
      </c>
      <c r="W115" s="11">
        <f t="shared" si="132"/>
        <v>0</v>
      </c>
      <c r="X115" s="1">
        <f t="shared" si="133"/>
        <v>0</v>
      </c>
      <c r="Y115" s="1">
        <f t="shared" si="134"/>
        <v>0</v>
      </c>
      <c r="Z115" s="1">
        <f t="shared" si="182"/>
        <v>0</v>
      </c>
      <c r="AA115" s="1">
        <f t="shared" si="183"/>
        <v>0</v>
      </c>
      <c r="AB115" s="1">
        <f t="shared" si="184"/>
        <v>0</v>
      </c>
      <c r="AC115" s="1">
        <f t="shared" si="185"/>
        <v>0</v>
      </c>
      <c r="AD115" s="1">
        <f t="shared" si="186"/>
        <v>0</v>
      </c>
      <c r="AE115" s="1">
        <f t="shared" si="187"/>
        <v>0</v>
      </c>
      <c r="AF115" s="1">
        <f t="shared" si="188"/>
        <v>0</v>
      </c>
      <c r="AG115" s="1">
        <f t="shared" si="189"/>
        <v>1</v>
      </c>
      <c r="AH115" s="1">
        <f t="shared" si="190"/>
        <v>0</v>
      </c>
      <c r="AI115" s="55"/>
      <c r="AJ115" s="64" t="s">
        <v>195</v>
      </c>
      <c r="AK115" s="28"/>
      <c r="AL115" s="104" t="s">
        <v>195</v>
      </c>
      <c r="AM115" s="104"/>
      <c r="AN115" s="104" t="s">
        <v>195</v>
      </c>
      <c r="AO115" s="104"/>
      <c r="AP115" s="57" t="s">
        <v>195</v>
      </c>
      <c r="AQ115" s="67" t="s">
        <v>195</v>
      </c>
      <c r="AR115" s="11">
        <f t="shared" si="191"/>
        <v>0</v>
      </c>
      <c r="AS115" s="1">
        <f t="shared" si="192"/>
        <v>0</v>
      </c>
      <c r="AT115" s="1">
        <f t="shared" si="193"/>
        <v>0</v>
      </c>
      <c r="AU115" s="1">
        <f t="shared" si="194"/>
        <v>0</v>
      </c>
      <c r="AV115" s="1">
        <f t="shared" si="195"/>
        <v>0</v>
      </c>
      <c r="AW115" s="1">
        <f t="shared" si="196"/>
        <v>0</v>
      </c>
      <c r="AX115" s="1">
        <f t="shared" si="197"/>
        <v>0</v>
      </c>
      <c r="AY115" s="1">
        <f t="shared" si="198"/>
        <v>0</v>
      </c>
      <c r="AZ115" s="1">
        <f t="shared" si="199"/>
        <v>0</v>
      </c>
      <c r="BA115" s="1">
        <f t="shared" si="200"/>
        <v>0</v>
      </c>
      <c r="BB115" s="1">
        <f t="shared" si="201"/>
        <v>0</v>
      </c>
      <c r="BC115" s="1">
        <f t="shared" si="202"/>
        <v>1</v>
      </c>
      <c r="BD115" s="1">
        <f t="shared" si="203"/>
        <v>0</v>
      </c>
    </row>
    <row r="116" spans="1:56" ht="81.75" customHeight="1" thickBot="1" x14ac:dyDescent="0.3">
      <c r="A116" s="9">
        <v>72</v>
      </c>
      <c r="B116" s="185" t="s">
        <v>259</v>
      </c>
      <c r="C116" s="289" t="s">
        <v>56</v>
      </c>
      <c r="D116" s="289"/>
      <c r="E116" s="289"/>
      <c r="F116" s="290"/>
      <c r="G116" s="164" t="s">
        <v>128</v>
      </c>
      <c r="H116" s="162" t="s">
        <v>6</v>
      </c>
      <c r="I116" s="89">
        <v>2015</v>
      </c>
      <c r="J116" s="89">
        <v>0</v>
      </c>
      <c r="K116" s="163"/>
      <c r="L116" s="186">
        <v>100</v>
      </c>
      <c r="M116" s="187">
        <f>L116-J116</f>
        <v>100</v>
      </c>
      <c r="N116" s="69"/>
      <c r="O116" s="153">
        <v>55</v>
      </c>
      <c r="P116" s="76"/>
      <c r="Q116" s="189">
        <f>O116-J116</f>
        <v>55</v>
      </c>
      <c r="R116" s="190"/>
      <c r="S116" s="191">
        <f>Q116/M116</f>
        <v>0.55000000000000004</v>
      </c>
      <c r="T116" s="190"/>
      <c r="U116" s="190" t="s">
        <v>72</v>
      </c>
      <c r="V116" s="173" t="s">
        <v>102</v>
      </c>
      <c r="W116" s="11">
        <f t="shared" si="132"/>
        <v>0</v>
      </c>
      <c r="X116" s="1">
        <f t="shared" si="133"/>
        <v>1</v>
      </c>
      <c r="Y116" s="1">
        <f t="shared" si="134"/>
        <v>0</v>
      </c>
      <c r="Z116" s="1">
        <f t="shared" si="182"/>
        <v>0</v>
      </c>
      <c r="AA116" s="1">
        <f t="shared" si="183"/>
        <v>0</v>
      </c>
      <c r="AB116" s="1">
        <f t="shared" si="184"/>
        <v>0</v>
      </c>
      <c r="AC116" s="1">
        <f t="shared" si="185"/>
        <v>0</v>
      </c>
      <c r="AD116" s="1">
        <f t="shared" si="186"/>
        <v>0</v>
      </c>
      <c r="AE116" s="1">
        <f t="shared" si="187"/>
        <v>0</v>
      </c>
      <c r="AF116" s="1">
        <f t="shared" si="188"/>
        <v>0</v>
      </c>
      <c r="AG116" s="1">
        <f t="shared" si="189"/>
        <v>0</v>
      </c>
      <c r="AH116" s="1">
        <f t="shared" si="190"/>
        <v>0</v>
      </c>
      <c r="AI116" s="55"/>
      <c r="AJ116" s="153">
        <v>88</v>
      </c>
      <c r="AK116" s="76"/>
      <c r="AL116" s="189">
        <f>AJ116-J116</f>
        <v>88</v>
      </c>
      <c r="AM116" s="190"/>
      <c r="AN116" s="191">
        <f>AL116/M116</f>
        <v>0.88</v>
      </c>
      <c r="AO116" s="190"/>
      <c r="AP116" s="190" t="s">
        <v>72</v>
      </c>
      <c r="AQ116" s="173" t="s">
        <v>102</v>
      </c>
      <c r="AR116" s="11">
        <f t="shared" si="191"/>
        <v>0</v>
      </c>
      <c r="AS116" s="1">
        <f t="shared" si="192"/>
        <v>1</v>
      </c>
      <c r="AT116" s="1">
        <f t="shared" si="193"/>
        <v>0</v>
      </c>
      <c r="AU116" s="1">
        <f t="shared" si="194"/>
        <v>0</v>
      </c>
      <c r="AV116" s="1">
        <f t="shared" si="195"/>
        <v>0</v>
      </c>
      <c r="AW116" s="1">
        <f t="shared" si="196"/>
        <v>0</v>
      </c>
      <c r="AX116" s="1">
        <f t="shared" si="197"/>
        <v>0</v>
      </c>
      <c r="AY116" s="1">
        <f t="shared" si="198"/>
        <v>0</v>
      </c>
      <c r="AZ116" s="1">
        <f t="shared" si="199"/>
        <v>0</v>
      </c>
      <c r="BA116" s="1">
        <f t="shared" si="200"/>
        <v>0</v>
      </c>
      <c r="BB116" s="1">
        <f t="shared" si="201"/>
        <v>0</v>
      </c>
      <c r="BC116" s="1">
        <f t="shared" si="202"/>
        <v>0</v>
      </c>
      <c r="BD116" s="1">
        <f t="shared" si="203"/>
        <v>0</v>
      </c>
    </row>
    <row r="117" spans="1:56" ht="28.5" customHeight="1" thickBot="1" x14ac:dyDescent="0.3">
      <c r="A117" s="9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O117" s="154"/>
      <c r="P117" s="154"/>
      <c r="Q117" s="154"/>
      <c r="R117" s="154"/>
      <c r="S117" s="154"/>
      <c r="T117" s="154"/>
      <c r="U117" s="154"/>
      <c r="V117" s="154"/>
      <c r="AJ117" s="154"/>
      <c r="AK117" s="154"/>
      <c r="AL117" s="154"/>
      <c r="AM117" s="154"/>
      <c r="AN117" s="154"/>
      <c r="AO117" s="154"/>
      <c r="AP117" s="154"/>
      <c r="AQ117" s="154"/>
    </row>
    <row r="118" spans="1:56" ht="45" x14ac:dyDescent="0.25">
      <c r="A118" s="9">
        <v>73</v>
      </c>
      <c r="B118" s="159" t="s">
        <v>260</v>
      </c>
      <c r="C118" s="279" t="s">
        <v>276</v>
      </c>
      <c r="D118" s="279"/>
      <c r="E118" s="279"/>
      <c r="F118" s="280"/>
      <c r="G118" s="132" t="s">
        <v>129</v>
      </c>
      <c r="H118" s="133" t="s">
        <v>57</v>
      </c>
      <c r="I118" s="134">
        <v>2014</v>
      </c>
      <c r="J118" s="188">
        <v>9218.94</v>
      </c>
      <c r="K118" s="135"/>
      <c r="L118" s="134" t="s">
        <v>280</v>
      </c>
      <c r="M118" s="137" t="s">
        <v>295</v>
      </c>
      <c r="N118" s="69"/>
      <c r="O118" s="169" t="s">
        <v>195</v>
      </c>
      <c r="P118" s="193"/>
      <c r="Q118" s="179" t="s">
        <v>195</v>
      </c>
      <c r="R118" s="179"/>
      <c r="S118" s="179" t="s">
        <v>195</v>
      </c>
      <c r="T118" s="179"/>
      <c r="U118" s="179" t="s">
        <v>195</v>
      </c>
      <c r="V118" s="180" t="s">
        <v>195</v>
      </c>
      <c r="W118" s="11">
        <f t="shared" si="132"/>
        <v>0</v>
      </c>
      <c r="X118" s="1">
        <f t="shared" si="133"/>
        <v>0</v>
      </c>
      <c r="Y118" s="1">
        <f t="shared" si="134"/>
        <v>0</v>
      </c>
      <c r="Z118" s="1">
        <f>IF(V118="TENDENCIA BIENAL DE ACERCAMIENTO A LA META",1,0)</f>
        <v>0</v>
      </c>
      <c r="AA118" s="1">
        <f>IF(V118="TENDENCIA BIENAL DENTRO DEL RANGO DE LA META",1,0)</f>
        <v>0</v>
      </c>
      <c r="AB118" s="1">
        <f>IF(V118="TENDENCIA QUINQUENAL DENTRO DEL RANGO DE LA META",1,0)</f>
        <v>0</v>
      </c>
      <c r="AC118" s="1">
        <f>IF(V118="TENDENCIA ANUAL SIN MOVIMIENTO A LA META",1,0)</f>
        <v>0</v>
      </c>
      <c r="AD118" s="1">
        <f>IF(V118="META ANUAL NO CUMPLIDA PERO CON TENDENCIA DE ACERCAMIENTO",1,0)</f>
        <v>0</v>
      </c>
      <c r="AE118" s="1">
        <f>IF(V118="TENDENCIA ANUAL DE ALEJAMIENTO A LA META",1,0)</f>
        <v>0</v>
      </c>
      <c r="AF118" s="1">
        <f>IF(V118="META ANUAL NO CUMPLIDA",1,0)</f>
        <v>0</v>
      </c>
      <c r="AG118" s="1">
        <f>IF(V118="NA",1,0)</f>
        <v>1</v>
      </c>
      <c r="AH118" s="1">
        <f>IF(V118="ND",1,0)</f>
        <v>0</v>
      </c>
      <c r="AI118" s="55"/>
      <c r="AJ118" s="169" t="s">
        <v>12</v>
      </c>
      <c r="AK118" s="193"/>
      <c r="AL118" s="179" t="s">
        <v>12</v>
      </c>
      <c r="AM118" s="179"/>
      <c r="AN118" s="179" t="s">
        <v>12</v>
      </c>
      <c r="AO118" s="179"/>
      <c r="AP118" s="179" t="s">
        <v>12</v>
      </c>
      <c r="AQ118" s="180" t="s">
        <v>12</v>
      </c>
      <c r="AR118" s="11">
        <f t="shared" ref="AR118:AR122" si="204">IF(AQ118="TENDENCIA ANUAL POR ARRIBA DE LA META",1,0)</f>
        <v>0</v>
      </c>
      <c r="AS118" s="1">
        <f t="shared" ref="AS118:AS122" si="205">IF(AQ118="TENDENCIA ANUAL DE ACERCAMIENTO A LA META",1,0)</f>
        <v>0</v>
      </c>
      <c r="AT118" s="1">
        <f t="shared" ref="AT118:AT122" si="206">IF(AQ118="TENDENCIA ANUAL DENTRO DEL RANGO DE LA META",1,0)</f>
        <v>0</v>
      </c>
      <c r="AU118" s="1">
        <f t="shared" ref="AU118:AU122" si="207">IF(AQ118="TENDENCIA BIENAL POR ARRIBA DE LA META",1,0)</f>
        <v>0</v>
      </c>
      <c r="AV118" s="1">
        <f t="shared" ref="AV118:AV122" si="208">IF(AQ118="TENDENCIA BIENAL DENTRO DEL RANGO DE LA META",1,0)</f>
        <v>0</v>
      </c>
      <c r="AW118" s="1">
        <f t="shared" ref="AW118:AW122" si="209">IF(AQ118="TENDENCIA ANUAL SIN MOVIMIENTO A LA META",1,0)</f>
        <v>0</v>
      </c>
      <c r="AX118" s="1">
        <f>IF(AQ118="TENDENCIA BIENAL SIN MOVIMIENTO A LA META",1,0)</f>
        <v>0</v>
      </c>
      <c r="AY118" s="1">
        <f t="shared" ref="AY118:AY122" si="210">IF(AQ118="META ANUAL NO CUMPLIDA PERO CON TENDENCIA DE ACERCAMIENTO",1,0)</f>
        <v>0</v>
      </c>
      <c r="AZ118" s="1">
        <f t="shared" ref="AZ118:AZ122" si="211">IF(AQ118="TENDENCIA ANUAL DE ALEJAMIENTO A LA META",1,0)</f>
        <v>0</v>
      </c>
      <c r="BA118" s="1">
        <f t="shared" ref="BA118:BA122" si="212">IF(AQ118="TENDENCIA BIENAL POR DEBAJO DE LA META",1,0)</f>
        <v>0</v>
      </c>
      <c r="BB118" s="1">
        <f t="shared" ref="BB118:BB122" si="213">IF(AQ118="META ANUAL NO CUMPLIDA",1,0)</f>
        <v>0</v>
      </c>
      <c r="BC118" s="1">
        <f>IF(AQ118="NA",1,0)</f>
        <v>0</v>
      </c>
      <c r="BD118" s="1">
        <f t="shared" ref="BD118:BD122" si="214">IF(AQ118="ND",1,0)</f>
        <v>1</v>
      </c>
    </row>
    <row r="119" spans="1:56" ht="60" x14ac:dyDescent="0.25">
      <c r="A119" s="9">
        <v>74</v>
      </c>
      <c r="B119" s="123" t="s">
        <v>261</v>
      </c>
      <c r="C119" s="259" t="s">
        <v>58</v>
      </c>
      <c r="D119" s="259"/>
      <c r="E119" s="259"/>
      <c r="F119" s="260"/>
      <c r="G119" s="81" t="s">
        <v>129</v>
      </c>
      <c r="H119" s="79" t="s">
        <v>6</v>
      </c>
      <c r="I119" s="94">
        <v>2015</v>
      </c>
      <c r="J119" s="98">
        <v>4</v>
      </c>
      <c r="K119" s="83"/>
      <c r="L119" s="94" t="s">
        <v>188</v>
      </c>
      <c r="M119" s="95" t="s">
        <v>295</v>
      </c>
      <c r="N119" s="69"/>
      <c r="O119" s="61">
        <v>4</v>
      </c>
      <c r="P119" s="194"/>
      <c r="Q119" s="24">
        <f>O119-$J$119</f>
        <v>0</v>
      </c>
      <c r="R119" s="47"/>
      <c r="S119" s="24">
        <f>Q119</f>
        <v>0</v>
      </c>
      <c r="T119" s="47"/>
      <c r="U119" s="24" t="s">
        <v>78</v>
      </c>
      <c r="V119" s="25" t="s">
        <v>101</v>
      </c>
      <c r="W119" s="11">
        <f t="shared" si="132"/>
        <v>0</v>
      </c>
      <c r="X119" s="1">
        <f t="shared" si="133"/>
        <v>0</v>
      </c>
      <c r="Y119" s="1">
        <f t="shared" si="134"/>
        <v>0</v>
      </c>
      <c r="Z119" s="1">
        <f>IF(V119="TENDENCIA BIENAL DE ACERCAMIENTO A LA META",1,0)</f>
        <v>0</v>
      </c>
      <c r="AA119" s="1">
        <f>IF(V119="TENDENCIA BIENAL DENTRO DEL RANGO DE LA META",1,0)</f>
        <v>0</v>
      </c>
      <c r="AB119" s="1">
        <f>IF(V119="TENDENCIA QUINQUENAL DENTRO DEL RANGO DE LA META",1,0)</f>
        <v>0</v>
      </c>
      <c r="AC119" s="1">
        <f>IF(V119="TENDENCIA ANUAL SIN MOVIMIENTO A LA META",1,0)</f>
        <v>1</v>
      </c>
      <c r="AD119" s="1">
        <f>IF(V119="META ANUAL NO CUMPLIDA PERO CON TENDENCIA DE ACERCAMIENTO",1,0)</f>
        <v>0</v>
      </c>
      <c r="AE119" s="1">
        <f>IF(V119="TENDENCIA ANUAL DE ALEJAMIENTO A LA META",1,0)</f>
        <v>0</v>
      </c>
      <c r="AF119" s="1">
        <f>IF(V119="META ANUAL NO CUMPLIDA",1,0)</f>
        <v>0</v>
      </c>
      <c r="AG119" s="1">
        <f>IF(V119="NA",1,0)</f>
        <v>0</v>
      </c>
      <c r="AH119" s="1">
        <f>IF(V119="ND",1,0)</f>
        <v>0</v>
      </c>
      <c r="AI119" s="55"/>
      <c r="AJ119" s="61">
        <v>4</v>
      </c>
      <c r="AK119" s="194"/>
      <c r="AL119" s="24">
        <f>AJ119-$J$119</f>
        <v>0</v>
      </c>
      <c r="AM119" s="47"/>
      <c r="AN119" s="24">
        <f>AL119</f>
        <v>0</v>
      </c>
      <c r="AO119" s="47"/>
      <c r="AP119" s="24" t="s">
        <v>78</v>
      </c>
      <c r="AQ119" s="25" t="s">
        <v>101</v>
      </c>
      <c r="AR119" s="11">
        <f t="shared" si="204"/>
        <v>0</v>
      </c>
      <c r="AS119" s="1">
        <f t="shared" si="205"/>
        <v>0</v>
      </c>
      <c r="AT119" s="1">
        <f t="shared" si="206"/>
        <v>0</v>
      </c>
      <c r="AU119" s="1">
        <f t="shared" si="207"/>
        <v>0</v>
      </c>
      <c r="AV119" s="1">
        <f t="shared" si="208"/>
        <v>0</v>
      </c>
      <c r="AW119" s="1">
        <f t="shared" si="209"/>
        <v>1</v>
      </c>
      <c r="AX119" s="1">
        <f>IF(AQ119="TENDENCIA BIENAL SIN MOVIMIENTO A LA META",1,0)</f>
        <v>0</v>
      </c>
      <c r="AY119" s="1">
        <f t="shared" si="210"/>
        <v>0</v>
      </c>
      <c r="AZ119" s="1">
        <f t="shared" si="211"/>
        <v>0</v>
      </c>
      <c r="BA119" s="1">
        <f t="shared" si="212"/>
        <v>0</v>
      </c>
      <c r="BB119" s="1">
        <f t="shared" si="213"/>
        <v>0</v>
      </c>
      <c r="BC119" s="1">
        <f>IF(AQ119="NA",1,0)</f>
        <v>0</v>
      </c>
      <c r="BD119" s="1">
        <f t="shared" si="214"/>
        <v>0</v>
      </c>
    </row>
    <row r="120" spans="1:56" ht="60" x14ac:dyDescent="0.25">
      <c r="A120" s="9">
        <v>75</v>
      </c>
      <c r="B120" s="123" t="s">
        <v>262</v>
      </c>
      <c r="C120" s="259" t="s">
        <v>59</v>
      </c>
      <c r="D120" s="259"/>
      <c r="E120" s="259"/>
      <c r="F120" s="260"/>
      <c r="G120" s="81" t="s">
        <v>130</v>
      </c>
      <c r="H120" s="79" t="s">
        <v>6</v>
      </c>
      <c r="I120" s="94">
        <v>2015</v>
      </c>
      <c r="J120" s="98">
        <v>63</v>
      </c>
      <c r="K120" s="83"/>
      <c r="L120" s="98">
        <f>J120*1.3</f>
        <v>81.900000000000006</v>
      </c>
      <c r="M120" s="124">
        <f>L120-J120</f>
        <v>18.900000000000006</v>
      </c>
      <c r="N120" s="69"/>
      <c r="O120" s="61">
        <v>66</v>
      </c>
      <c r="P120" s="194"/>
      <c r="Q120" s="100">
        <f>O120-$J$120</f>
        <v>3</v>
      </c>
      <c r="R120" s="100"/>
      <c r="S120" s="56">
        <f>(O120-$J$120)/($L$120-$J$120)</f>
        <v>0.15873015873015869</v>
      </c>
      <c r="T120" s="102"/>
      <c r="U120" s="3" t="s">
        <v>72</v>
      </c>
      <c r="V120" s="101" t="s">
        <v>102</v>
      </c>
      <c r="W120" s="11">
        <f t="shared" si="132"/>
        <v>0</v>
      </c>
      <c r="X120" s="1">
        <f t="shared" si="133"/>
        <v>1</v>
      </c>
      <c r="Y120" s="1">
        <f t="shared" si="134"/>
        <v>0</v>
      </c>
      <c r="Z120" s="1">
        <f>IF(V120="TENDENCIA BIENAL DE ACERCAMIENTO A LA META",1,0)</f>
        <v>0</v>
      </c>
      <c r="AA120" s="1">
        <f>IF(V120="TENDENCIA BIENAL DENTRO DEL RANGO DE LA META",1,0)</f>
        <v>0</v>
      </c>
      <c r="AB120" s="1">
        <f>IF(V120="TENDENCIA QUINQUENAL DENTRO DEL RANGO DE LA META",1,0)</f>
        <v>0</v>
      </c>
      <c r="AC120" s="1">
        <f>IF(V120="TENDENCIA ANUAL SIN MOVIMIENTO A LA META",1,0)</f>
        <v>0</v>
      </c>
      <c r="AD120" s="1">
        <f>IF(V120="META ANUAL NO CUMPLIDA PERO CON TENDENCIA DE ACERCAMIENTO",1,0)</f>
        <v>0</v>
      </c>
      <c r="AE120" s="1">
        <f>IF(V120="TENDENCIA ANUAL DE ALEJAMIENTO A LA META",1,0)</f>
        <v>0</v>
      </c>
      <c r="AF120" s="1">
        <f>IF(V120="META ANUAL NO CUMPLIDA",1,0)</f>
        <v>0</v>
      </c>
      <c r="AG120" s="1">
        <f>IF(V120="NA",1,0)</f>
        <v>0</v>
      </c>
      <c r="AH120" s="1">
        <f>IF(V120="ND",1,0)</f>
        <v>0</v>
      </c>
      <c r="AI120" s="55"/>
      <c r="AJ120" s="61">
        <v>66.5</v>
      </c>
      <c r="AK120" s="194"/>
      <c r="AL120" s="100">
        <f>AJ120-$J$120</f>
        <v>3.5</v>
      </c>
      <c r="AM120" s="100"/>
      <c r="AN120" s="56">
        <f>(AJ120-$J$120)/($L$120-$J$120)</f>
        <v>0.18518518518518512</v>
      </c>
      <c r="AO120" s="102"/>
      <c r="AP120" s="3" t="s">
        <v>72</v>
      </c>
      <c r="AQ120" s="101" t="s">
        <v>102</v>
      </c>
      <c r="AR120" s="11">
        <f t="shared" si="204"/>
        <v>0</v>
      </c>
      <c r="AS120" s="1">
        <f t="shared" si="205"/>
        <v>1</v>
      </c>
      <c r="AT120" s="1">
        <f t="shared" si="206"/>
        <v>0</v>
      </c>
      <c r="AU120" s="1">
        <f t="shared" si="207"/>
        <v>0</v>
      </c>
      <c r="AV120" s="1">
        <f t="shared" si="208"/>
        <v>0</v>
      </c>
      <c r="AW120" s="1">
        <f t="shared" si="209"/>
        <v>0</v>
      </c>
      <c r="AX120" s="1">
        <f>IF(AQ120="TENDENCIA BIENAL SIN MOVIMIENTO A LA META",1,0)</f>
        <v>0</v>
      </c>
      <c r="AY120" s="1">
        <f t="shared" si="210"/>
        <v>0</v>
      </c>
      <c r="AZ120" s="1">
        <f t="shared" si="211"/>
        <v>0</v>
      </c>
      <c r="BA120" s="1">
        <f t="shared" si="212"/>
        <v>0</v>
      </c>
      <c r="BB120" s="1">
        <f t="shared" si="213"/>
        <v>0</v>
      </c>
      <c r="BC120" s="1">
        <f>IF(AQ120="NA",1,0)</f>
        <v>0</v>
      </c>
      <c r="BD120" s="1">
        <f t="shared" si="214"/>
        <v>0</v>
      </c>
    </row>
    <row r="121" spans="1:56" ht="60" x14ac:dyDescent="0.25">
      <c r="A121" s="9">
        <v>76</v>
      </c>
      <c r="B121" s="123" t="s">
        <v>263</v>
      </c>
      <c r="C121" s="259" t="s">
        <v>185</v>
      </c>
      <c r="D121" s="259"/>
      <c r="E121" s="259"/>
      <c r="F121" s="260"/>
      <c r="G121" s="81" t="s">
        <v>121</v>
      </c>
      <c r="H121" s="79" t="s">
        <v>6</v>
      </c>
      <c r="I121" s="94">
        <v>2015</v>
      </c>
      <c r="J121" s="98">
        <v>78</v>
      </c>
      <c r="K121" s="83"/>
      <c r="L121" s="98">
        <v>80</v>
      </c>
      <c r="M121" s="124">
        <v>2</v>
      </c>
      <c r="N121" s="69"/>
      <c r="O121" s="61">
        <v>78</v>
      </c>
      <c r="P121" s="194"/>
      <c r="Q121" s="24">
        <f>O121-$J$121</f>
        <v>0</v>
      </c>
      <c r="R121" s="47"/>
      <c r="S121" s="48">
        <f>(O121-$J$121)/($L$121-$J$121)</f>
        <v>0</v>
      </c>
      <c r="T121" s="47"/>
      <c r="U121" s="24" t="s">
        <v>78</v>
      </c>
      <c r="V121" s="25" t="s">
        <v>101</v>
      </c>
      <c r="W121" s="11">
        <f t="shared" si="132"/>
        <v>0</v>
      </c>
      <c r="X121" s="1">
        <f t="shared" si="133"/>
        <v>0</v>
      </c>
      <c r="Y121" s="1">
        <f t="shared" si="134"/>
        <v>0</v>
      </c>
      <c r="Z121" s="1">
        <f>IF(V121="TENDENCIA BIENAL DE ACERCAMIENTO A LA META",1,0)</f>
        <v>0</v>
      </c>
      <c r="AA121" s="1">
        <f>IF(V121="TENDENCIA BIENAL DENTRO DEL RANGO DE LA META",1,0)</f>
        <v>0</v>
      </c>
      <c r="AB121" s="1">
        <f>IF(V121="TENDENCIA QUINQUENAL DENTRO DEL RANGO DE LA META",1,0)</f>
        <v>0</v>
      </c>
      <c r="AC121" s="1">
        <f>IF(V121="TENDENCIA ANUAL SIN MOVIMIENTO A LA META",1,0)</f>
        <v>1</v>
      </c>
      <c r="AD121" s="1">
        <f>IF(V121="META ANUAL NO CUMPLIDA PERO CON TENDENCIA DE ACERCAMIENTO",1,0)</f>
        <v>0</v>
      </c>
      <c r="AE121" s="1">
        <f>IF(V121="TENDENCIA ANUAL DE ALEJAMIENTO A LA META",1,0)</f>
        <v>0</v>
      </c>
      <c r="AF121" s="1">
        <f>IF(V121="META ANUAL NO CUMPLIDA",1,0)</f>
        <v>0</v>
      </c>
      <c r="AG121" s="1">
        <f>IF(V121="NA",1,0)</f>
        <v>0</v>
      </c>
      <c r="AH121" s="1">
        <f>IF(V121="ND",1,0)</f>
        <v>0</v>
      </c>
      <c r="AI121" s="55"/>
      <c r="AJ121" s="61">
        <v>78</v>
      </c>
      <c r="AK121" s="194"/>
      <c r="AL121" s="24">
        <f>AJ121-$J$121</f>
        <v>0</v>
      </c>
      <c r="AM121" s="47"/>
      <c r="AN121" s="48">
        <f>(AJ121-$J$121)/($L$121-$J$121)</f>
        <v>0</v>
      </c>
      <c r="AO121" s="47"/>
      <c r="AP121" s="24" t="s">
        <v>78</v>
      </c>
      <c r="AQ121" s="25" t="s">
        <v>101</v>
      </c>
      <c r="AR121" s="11">
        <f t="shared" si="204"/>
        <v>0</v>
      </c>
      <c r="AS121" s="1">
        <f t="shared" si="205"/>
        <v>0</v>
      </c>
      <c r="AT121" s="1">
        <f t="shared" si="206"/>
        <v>0</v>
      </c>
      <c r="AU121" s="1">
        <f t="shared" si="207"/>
        <v>0</v>
      </c>
      <c r="AV121" s="1">
        <f t="shared" si="208"/>
        <v>0</v>
      </c>
      <c r="AW121" s="1">
        <f t="shared" si="209"/>
        <v>1</v>
      </c>
      <c r="AX121" s="1">
        <f>IF(AQ121="TENDENCIA BIENAL SIN MOVIMIENTO A LA META",1,0)</f>
        <v>0</v>
      </c>
      <c r="AY121" s="1">
        <f t="shared" si="210"/>
        <v>0</v>
      </c>
      <c r="AZ121" s="1">
        <f t="shared" si="211"/>
        <v>0</v>
      </c>
      <c r="BA121" s="1">
        <f t="shared" si="212"/>
        <v>0</v>
      </c>
      <c r="BB121" s="1">
        <f t="shared" si="213"/>
        <v>0</v>
      </c>
      <c r="BC121" s="1">
        <f>IF(AQ121="NA",1,0)</f>
        <v>0</v>
      </c>
      <c r="BD121" s="1">
        <f t="shared" si="214"/>
        <v>0</v>
      </c>
    </row>
    <row r="122" spans="1:56" ht="60" customHeight="1" x14ac:dyDescent="0.25">
      <c r="A122" s="9">
        <v>77</v>
      </c>
      <c r="B122" s="269" t="s">
        <v>264</v>
      </c>
      <c r="C122" s="271" t="s">
        <v>277</v>
      </c>
      <c r="D122" s="272"/>
      <c r="E122" s="277" t="s">
        <v>50</v>
      </c>
      <c r="F122" s="278"/>
      <c r="G122" s="91"/>
      <c r="H122" s="79" t="s">
        <v>60</v>
      </c>
      <c r="I122" s="94">
        <v>2015</v>
      </c>
      <c r="J122" s="98"/>
      <c r="K122" s="83"/>
      <c r="L122" s="98"/>
      <c r="M122" s="124"/>
      <c r="N122" s="69"/>
      <c r="O122" s="62" t="s">
        <v>195</v>
      </c>
      <c r="P122" s="28"/>
      <c r="Q122" s="39" t="s">
        <v>195</v>
      </c>
      <c r="R122" s="39"/>
      <c r="S122" s="39" t="s">
        <v>195</v>
      </c>
      <c r="T122" s="39"/>
      <c r="U122" s="39" t="s">
        <v>195</v>
      </c>
      <c r="V122" s="97" t="s">
        <v>195</v>
      </c>
      <c r="W122" s="11">
        <f t="shared" ref="W122" si="215">IF(V122="TENDENCIA ANUAL POR ARRIBA DE LA META",1,0)</f>
        <v>0</v>
      </c>
      <c r="X122" s="1">
        <f t="shared" ref="X122" si="216">IF(V122="TENDENCIA ANUAL DE ACERCAMIENTO A LA META",1,0)</f>
        <v>0</v>
      </c>
      <c r="Y122" s="1">
        <f t="shared" ref="Y122" si="217">IF(V122="TENDENCIA ANUAL DENTRO DEL RANGO DE LA META",1,0)</f>
        <v>0</v>
      </c>
      <c r="Z122" s="1">
        <f>IF(V122="TENDENCIA BIENAL DE ACERCAMIENTO A LA META",1,0)</f>
        <v>0</v>
      </c>
      <c r="AA122" s="1">
        <f>IF(V122="TENDENCIA BIENAL DENTRO DEL RANGO DE LA META",1,0)</f>
        <v>0</v>
      </c>
      <c r="AB122" s="1">
        <f>IF(V122="TENDENCIA QUINQUENAL DENTRO DEL RANGO DE LA META",1,0)</f>
        <v>0</v>
      </c>
      <c r="AC122" s="1">
        <f>IF(V122="TENDENCIA ANUAL SIN MOVIMIENTO A LA META",1,0)</f>
        <v>0</v>
      </c>
      <c r="AD122" s="1">
        <f>IF(V122="META ANUAL NO CUMPLIDA PERO CON TENDENCIA DE ACERCAMIENTO",1,0)</f>
        <v>0</v>
      </c>
      <c r="AE122" s="1">
        <f>IF(V122="TENDENCIA ANUAL DE ALEJAMIENTO A LA META",1,0)</f>
        <v>0</v>
      </c>
      <c r="AF122" s="1">
        <f>IF(V122="META ANUAL NO CUMPLIDA",1,0)</f>
        <v>0</v>
      </c>
      <c r="AG122" s="1">
        <f>IF(V122="NA",1,0)</f>
        <v>1</v>
      </c>
      <c r="AH122" s="1">
        <f>IF(V122="ND",1,0)</f>
        <v>0</v>
      </c>
      <c r="AI122" s="55"/>
      <c r="AJ122" s="61" t="s">
        <v>195</v>
      </c>
      <c r="AK122" s="194"/>
      <c r="AL122" s="24" t="s">
        <v>195</v>
      </c>
      <c r="AM122" s="47"/>
      <c r="AN122" s="48" t="s">
        <v>195</v>
      </c>
      <c r="AO122" s="47"/>
      <c r="AP122" s="24" t="s">
        <v>195</v>
      </c>
      <c r="AQ122" s="25" t="s">
        <v>195</v>
      </c>
      <c r="AR122" s="11">
        <f t="shared" si="204"/>
        <v>0</v>
      </c>
      <c r="AS122" s="1">
        <f t="shared" si="205"/>
        <v>0</v>
      </c>
      <c r="AT122" s="1">
        <f t="shared" si="206"/>
        <v>0</v>
      </c>
      <c r="AU122" s="1">
        <f t="shared" si="207"/>
        <v>0</v>
      </c>
      <c r="AV122" s="1">
        <f t="shared" si="208"/>
        <v>0</v>
      </c>
      <c r="AW122" s="1">
        <f t="shared" si="209"/>
        <v>0</v>
      </c>
      <c r="AX122" s="1">
        <f>IF(AQ122="TENDENCIA BIENAL SIN MOVIMIENTO A LA META",1,0)</f>
        <v>0</v>
      </c>
      <c r="AY122" s="1">
        <f t="shared" si="210"/>
        <v>0</v>
      </c>
      <c r="AZ122" s="1">
        <f t="shared" si="211"/>
        <v>0</v>
      </c>
      <c r="BA122" s="1">
        <f t="shared" si="212"/>
        <v>0</v>
      </c>
      <c r="BB122" s="1">
        <f t="shared" si="213"/>
        <v>0</v>
      </c>
      <c r="BC122" s="1">
        <f>IF(AQ122="NA",1,0)</f>
        <v>1</v>
      </c>
      <c r="BD122" s="1">
        <f t="shared" si="214"/>
        <v>0</v>
      </c>
    </row>
    <row r="123" spans="1:56" ht="30" customHeight="1" x14ac:dyDescent="0.25">
      <c r="A123" s="9"/>
      <c r="B123" s="267"/>
      <c r="C123" s="273"/>
      <c r="D123" s="274"/>
      <c r="E123" s="277"/>
      <c r="F123" s="278"/>
      <c r="G123" s="286" t="s">
        <v>131</v>
      </c>
      <c r="H123" s="79" t="s">
        <v>60</v>
      </c>
      <c r="I123" s="94">
        <v>2015</v>
      </c>
      <c r="J123" s="94" t="s">
        <v>226</v>
      </c>
      <c r="K123" s="80"/>
      <c r="L123" s="94"/>
      <c r="M123" s="95"/>
      <c r="N123" s="69"/>
      <c r="O123" s="62"/>
      <c r="P123" s="28"/>
      <c r="Q123" s="39"/>
      <c r="R123" s="39"/>
      <c r="S123" s="39"/>
      <c r="T123" s="39"/>
      <c r="U123" s="39"/>
      <c r="V123" s="97"/>
      <c r="W123" s="11"/>
      <c r="AI123" s="55"/>
      <c r="AJ123" s="62"/>
      <c r="AK123" s="28"/>
      <c r="AL123" s="39"/>
      <c r="AM123" s="39"/>
      <c r="AN123" s="39"/>
      <c r="AO123" s="39"/>
      <c r="AP123" s="39"/>
      <c r="AQ123" s="97"/>
      <c r="AR123" s="11"/>
    </row>
    <row r="124" spans="1:56" x14ac:dyDescent="0.25">
      <c r="A124" s="9"/>
      <c r="B124" s="267"/>
      <c r="C124" s="273"/>
      <c r="D124" s="274"/>
      <c r="E124" s="281" t="s">
        <v>61</v>
      </c>
      <c r="F124" s="282"/>
      <c r="G124" s="287"/>
      <c r="H124" s="79" t="s">
        <v>60</v>
      </c>
      <c r="I124" s="94">
        <v>2015</v>
      </c>
      <c r="J124" s="98">
        <v>33.799999999999997</v>
      </c>
      <c r="K124" s="83"/>
      <c r="L124" s="98"/>
      <c r="M124" s="124"/>
      <c r="N124" s="69"/>
      <c r="O124" s="62"/>
      <c r="P124" s="28"/>
      <c r="Q124" s="39"/>
      <c r="R124" s="39"/>
      <c r="S124" s="39"/>
      <c r="T124" s="39"/>
      <c r="U124" s="39"/>
      <c r="V124" s="97"/>
      <c r="W124" s="11"/>
      <c r="AI124" s="55"/>
      <c r="AJ124" s="62"/>
      <c r="AK124" s="28"/>
      <c r="AL124" s="39"/>
      <c r="AM124" s="39"/>
      <c r="AN124" s="39"/>
      <c r="AO124" s="39"/>
      <c r="AP124" s="39"/>
      <c r="AQ124" s="97"/>
      <c r="AR124" s="11"/>
    </row>
    <row r="125" spans="1:56" x14ac:dyDescent="0.25">
      <c r="A125" s="9"/>
      <c r="B125" s="267"/>
      <c r="C125" s="273"/>
      <c r="D125" s="274"/>
      <c r="E125" s="281" t="s">
        <v>62</v>
      </c>
      <c r="F125" s="282"/>
      <c r="G125" s="287"/>
      <c r="H125" s="79" t="s">
        <v>60</v>
      </c>
      <c r="I125" s="94">
        <v>2015</v>
      </c>
      <c r="J125" s="98">
        <v>1.6</v>
      </c>
      <c r="K125" s="83"/>
      <c r="L125" s="98"/>
      <c r="M125" s="124"/>
      <c r="N125" s="69"/>
      <c r="O125" s="62"/>
      <c r="P125" s="28"/>
      <c r="Q125" s="39"/>
      <c r="R125" s="39"/>
      <c r="S125" s="39"/>
      <c r="T125" s="39"/>
      <c r="U125" s="39"/>
      <c r="V125" s="97"/>
      <c r="W125" s="11"/>
      <c r="AI125" s="55"/>
      <c r="AJ125" s="62"/>
      <c r="AK125" s="28"/>
      <c r="AL125" s="39"/>
      <c r="AM125" s="39"/>
      <c r="AN125" s="39"/>
      <c r="AO125" s="39"/>
      <c r="AP125" s="39"/>
      <c r="AQ125" s="97"/>
      <c r="AR125" s="11"/>
    </row>
    <row r="126" spans="1:56" ht="15" customHeight="1" x14ac:dyDescent="0.25">
      <c r="A126" s="9"/>
      <c r="B126" s="267"/>
      <c r="C126" s="273"/>
      <c r="D126" s="274"/>
      <c r="E126" s="281" t="s">
        <v>63</v>
      </c>
      <c r="F126" s="282"/>
      <c r="G126" s="287"/>
      <c r="H126" s="79" t="s">
        <v>60</v>
      </c>
      <c r="I126" s="94">
        <v>2015</v>
      </c>
      <c r="J126" s="98">
        <v>7.4</v>
      </c>
      <c r="K126" s="83"/>
      <c r="L126" s="98"/>
      <c r="M126" s="124"/>
      <c r="N126" s="69"/>
      <c r="O126" s="62"/>
      <c r="P126" s="28"/>
      <c r="Q126" s="39"/>
      <c r="R126" s="39"/>
      <c r="S126" s="39"/>
      <c r="T126" s="39"/>
      <c r="U126" s="39"/>
      <c r="V126" s="97"/>
      <c r="W126" s="11"/>
      <c r="AI126" s="55"/>
      <c r="AJ126" s="62"/>
      <c r="AK126" s="28"/>
      <c r="AL126" s="39"/>
      <c r="AM126" s="39"/>
      <c r="AN126" s="39"/>
      <c r="AO126" s="39"/>
      <c r="AP126" s="39"/>
      <c r="AQ126" s="97"/>
      <c r="AR126" s="11"/>
    </row>
    <row r="127" spans="1:56" ht="15" customHeight="1" x14ac:dyDescent="0.25">
      <c r="A127" s="9"/>
      <c r="B127" s="267"/>
      <c r="C127" s="273"/>
      <c r="D127" s="274"/>
      <c r="E127" s="281" t="s">
        <v>64</v>
      </c>
      <c r="F127" s="282"/>
      <c r="G127" s="287"/>
      <c r="H127" s="79" t="s">
        <v>60</v>
      </c>
      <c r="I127" s="94">
        <v>2015</v>
      </c>
      <c r="J127" s="98">
        <v>10.5</v>
      </c>
      <c r="K127" s="83"/>
      <c r="L127" s="98"/>
      <c r="M127" s="124"/>
      <c r="N127" s="69"/>
      <c r="O127" s="62"/>
      <c r="P127" s="28"/>
      <c r="Q127" s="39"/>
      <c r="R127" s="39"/>
      <c r="S127" s="39"/>
      <c r="T127" s="52"/>
      <c r="U127" s="39"/>
      <c r="V127" s="97"/>
      <c r="W127" s="11"/>
      <c r="AI127" s="55"/>
      <c r="AJ127" s="62"/>
      <c r="AK127" s="28"/>
      <c r="AL127" s="39"/>
      <c r="AM127" s="39"/>
      <c r="AN127" s="39"/>
      <c r="AO127" s="52"/>
      <c r="AP127" s="39"/>
      <c r="AQ127" s="97"/>
      <c r="AR127" s="11"/>
    </row>
    <row r="128" spans="1:56" x14ac:dyDescent="0.25">
      <c r="A128" s="9"/>
      <c r="B128" s="267"/>
      <c r="C128" s="273"/>
      <c r="D128" s="274"/>
      <c r="E128" s="283" t="s">
        <v>65</v>
      </c>
      <c r="F128" s="284"/>
      <c r="G128" s="287"/>
      <c r="H128" s="82" t="s">
        <v>60</v>
      </c>
      <c r="I128" s="96">
        <v>2015</v>
      </c>
      <c r="J128" s="87">
        <v>46.7</v>
      </c>
      <c r="K128" s="88"/>
      <c r="L128" s="87"/>
      <c r="M128" s="126"/>
      <c r="N128" s="69"/>
      <c r="O128" s="62"/>
      <c r="P128" s="28"/>
      <c r="Q128" s="39"/>
      <c r="R128" s="39"/>
      <c r="S128" s="39"/>
      <c r="T128" s="39"/>
      <c r="U128" s="39"/>
      <c r="V128" s="97"/>
      <c r="W128" s="11"/>
      <c r="AI128" s="55"/>
      <c r="AJ128" s="62"/>
      <c r="AK128" s="28"/>
      <c r="AL128" s="39"/>
      <c r="AM128" s="39"/>
      <c r="AN128" s="39"/>
      <c r="AO128" s="39"/>
      <c r="AP128" s="39"/>
      <c r="AQ128" s="97"/>
      <c r="AR128" s="11"/>
    </row>
    <row r="129" spans="1:56" x14ac:dyDescent="0.25">
      <c r="A129" s="9"/>
      <c r="B129" s="267"/>
      <c r="C129" s="273"/>
      <c r="D129" s="274"/>
      <c r="E129" s="214"/>
      <c r="F129" s="233"/>
      <c r="G129" s="287"/>
      <c r="H129" s="79" t="s">
        <v>60</v>
      </c>
      <c r="I129" s="94">
        <v>2015</v>
      </c>
      <c r="J129" s="94" t="s">
        <v>90</v>
      </c>
      <c r="K129" s="88"/>
      <c r="L129" s="87"/>
      <c r="M129" s="126"/>
      <c r="N129" s="69"/>
      <c r="O129" s="77"/>
      <c r="P129" s="75"/>
      <c r="Q129" s="196"/>
      <c r="R129" s="196"/>
      <c r="S129" s="196"/>
      <c r="T129" s="196"/>
      <c r="U129" s="196"/>
      <c r="V129" s="197"/>
      <c r="W129" s="11"/>
      <c r="AI129" s="55"/>
      <c r="AJ129" s="77"/>
      <c r="AK129" s="75"/>
      <c r="AL129" s="196"/>
      <c r="AM129" s="196"/>
      <c r="AN129" s="196"/>
      <c r="AO129" s="196"/>
      <c r="AP129" s="196"/>
      <c r="AQ129" s="197"/>
      <c r="AR129" s="11"/>
    </row>
    <row r="130" spans="1:56" x14ac:dyDescent="0.25">
      <c r="A130" s="9"/>
      <c r="B130" s="267"/>
      <c r="C130" s="273"/>
      <c r="D130" s="274"/>
      <c r="E130" s="281" t="s">
        <v>61</v>
      </c>
      <c r="F130" s="282"/>
      <c r="G130" s="287"/>
      <c r="H130" s="79" t="s">
        <v>60</v>
      </c>
      <c r="I130" s="94">
        <v>2015</v>
      </c>
      <c r="J130" s="98">
        <v>32.4</v>
      </c>
      <c r="K130" s="88"/>
      <c r="L130" s="87"/>
      <c r="M130" s="126"/>
      <c r="N130" s="69"/>
      <c r="O130" s="77"/>
      <c r="P130" s="75"/>
      <c r="Q130" s="196"/>
      <c r="R130" s="196"/>
      <c r="S130" s="196"/>
      <c r="T130" s="196"/>
      <c r="U130" s="196"/>
      <c r="V130" s="197"/>
      <c r="W130" s="11"/>
      <c r="AI130" s="55"/>
      <c r="AJ130" s="77"/>
      <c r="AK130" s="75"/>
      <c r="AL130" s="196"/>
      <c r="AM130" s="196"/>
      <c r="AN130" s="196"/>
      <c r="AO130" s="196"/>
      <c r="AP130" s="196"/>
      <c r="AQ130" s="197"/>
      <c r="AR130" s="11"/>
    </row>
    <row r="131" spans="1:56" x14ac:dyDescent="0.25">
      <c r="A131" s="9"/>
      <c r="B131" s="267"/>
      <c r="C131" s="273"/>
      <c r="D131" s="274"/>
      <c r="E131" s="281" t="s">
        <v>62</v>
      </c>
      <c r="F131" s="282"/>
      <c r="G131" s="287"/>
      <c r="H131" s="79" t="s">
        <v>60</v>
      </c>
      <c r="I131" s="94">
        <v>2015</v>
      </c>
      <c r="J131" s="98">
        <v>10.4</v>
      </c>
      <c r="K131" s="88"/>
      <c r="L131" s="87"/>
      <c r="M131" s="126"/>
      <c r="N131" s="69"/>
      <c r="O131" s="77"/>
      <c r="P131" s="75"/>
      <c r="Q131" s="196"/>
      <c r="R131" s="196"/>
      <c r="S131" s="196"/>
      <c r="T131" s="196"/>
      <c r="U131" s="196"/>
      <c r="V131" s="197"/>
      <c r="W131" s="11"/>
      <c r="AI131" s="55"/>
      <c r="AJ131" s="77"/>
      <c r="AK131" s="75"/>
      <c r="AL131" s="196"/>
      <c r="AM131" s="196"/>
      <c r="AN131" s="196"/>
      <c r="AO131" s="196"/>
      <c r="AP131" s="196"/>
      <c r="AQ131" s="197"/>
      <c r="AR131" s="11"/>
    </row>
    <row r="132" spans="1:56" x14ac:dyDescent="0.25">
      <c r="A132" s="9"/>
      <c r="B132" s="267"/>
      <c r="C132" s="273"/>
      <c r="D132" s="274"/>
      <c r="E132" s="281" t="s">
        <v>63</v>
      </c>
      <c r="F132" s="282"/>
      <c r="G132" s="287"/>
      <c r="H132" s="79" t="s">
        <v>60</v>
      </c>
      <c r="I132" s="94">
        <v>2015</v>
      </c>
      <c r="J132" s="98">
        <v>7.7</v>
      </c>
      <c r="K132" s="88"/>
      <c r="L132" s="87"/>
      <c r="M132" s="126"/>
      <c r="N132" s="69"/>
      <c r="O132" s="77"/>
      <c r="P132" s="75"/>
      <c r="Q132" s="196"/>
      <c r="R132" s="196"/>
      <c r="S132" s="196"/>
      <c r="T132" s="196"/>
      <c r="U132" s="196"/>
      <c r="V132" s="197"/>
      <c r="W132" s="11"/>
      <c r="AI132" s="55"/>
      <c r="AJ132" s="77"/>
      <c r="AK132" s="75"/>
      <c r="AL132" s="196"/>
      <c r="AM132" s="196"/>
      <c r="AN132" s="196"/>
      <c r="AO132" s="196"/>
      <c r="AP132" s="196"/>
      <c r="AQ132" s="197"/>
      <c r="AR132" s="11"/>
    </row>
    <row r="133" spans="1:56" x14ac:dyDescent="0.25">
      <c r="A133" s="9"/>
      <c r="B133" s="267"/>
      <c r="C133" s="273"/>
      <c r="D133" s="274"/>
      <c r="E133" s="281" t="s">
        <v>64</v>
      </c>
      <c r="F133" s="282"/>
      <c r="G133" s="287"/>
      <c r="H133" s="79" t="s">
        <v>60</v>
      </c>
      <c r="I133" s="94">
        <v>2015</v>
      </c>
      <c r="J133" s="98">
        <v>18.899999999999999</v>
      </c>
      <c r="K133" s="88"/>
      <c r="L133" s="87"/>
      <c r="M133" s="126"/>
      <c r="N133" s="69"/>
      <c r="O133" s="77"/>
      <c r="P133" s="75"/>
      <c r="Q133" s="196"/>
      <c r="R133" s="196"/>
      <c r="S133" s="196"/>
      <c r="T133" s="196"/>
      <c r="U133" s="196"/>
      <c r="V133" s="197"/>
      <c r="W133" s="11"/>
      <c r="AI133" s="55"/>
      <c r="AJ133" s="77"/>
      <c r="AK133" s="75"/>
      <c r="AL133" s="196"/>
      <c r="AM133" s="196"/>
      <c r="AN133" s="196"/>
      <c r="AO133" s="196"/>
      <c r="AP133" s="196"/>
      <c r="AQ133" s="197"/>
      <c r="AR133" s="11"/>
    </row>
    <row r="134" spans="1:56" x14ac:dyDescent="0.25">
      <c r="A134" s="9"/>
      <c r="B134" s="267"/>
      <c r="C134" s="273"/>
      <c r="D134" s="274"/>
      <c r="E134" s="283" t="s">
        <v>65</v>
      </c>
      <c r="F134" s="284"/>
      <c r="G134" s="287"/>
      <c r="H134" s="82" t="s">
        <v>60</v>
      </c>
      <c r="I134" s="96">
        <v>2015</v>
      </c>
      <c r="J134" s="87">
        <v>30.6</v>
      </c>
      <c r="K134" s="88"/>
      <c r="L134" s="87"/>
      <c r="M134" s="126"/>
      <c r="N134" s="69"/>
      <c r="O134" s="77"/>
      <c r="P134" s="75"/>
      <c r="Q134" s="196"/>
      <c r="R134" s="196"/>
      <c r="S134" s="196"/>
      <c r="T134" s="196"/>
      <c r="U134" s="196"/>
      <c r="V134" s="197"/>
      <c r="W134" s="11"/>
      <c r="AI134" s="55"/>
      <c r="AJ134" s="77"/>
      <c r="AK134" s="75"/>
      <c r="AL134" s="196"/>
      <c r="AM134" s="196"/>
      <c r="AN134" s="196"/>
      <c r="AO134" s="196"/>
      <c r="AP134" s="196"/>
      <c r="AQ134" s="197"/>
      <c r="AR134" s="11"/>
    </row>
    <row r="135" spans="1:56" x14ac:dyDescent="0.25">
      <c r="A135" s="9"/>
      <c r="B135" s="267"/>
      <c r="C135" s="273"/>
      <c r="D135" s="274"/>
      <c r="E135" s="214"/>
      <c r="F135" s="233"/>
      <c r="G135" s="287"/>
      <c r="H135" s="79" t="s">
        <v>60</v>
      </c>
      <c r="I135" s="94">
        <v>2015</v>
      </c>
      <c r="J135" s="87" t="s">
        <v>91</v>
      </c>
      <c r="K135" s="88"/>
      <c r="L135" s="87"/>
      <c r="M135" s="126"/>
      <c r="N135" s="69"/>
      <c r="O135" s="77"/>
      <c r="P135" s="75"/>
      <c r="Q135" s="196"/>
      <c r="R135" s="196"/>
      <c r="S135" s="196"/>
      <c r="T135" s="196"/>
      <c r="U135" s="196"/>
      <c r="V135" s="197"/>
      <c r="W135" s="11"/>
      <c r="AI135" s="55"/>
      <c r="AJ135" s="77"/>
      <c r="AK135" s="75"/>
      <c r="AL135" s="196"/>
      <c r="AM135" s="196"/>
      <c r="AN135" s="196"/>
      <c r="AO135" s="196"/>
      <c r="AP135" s="196"/>
      <c r="AQ135" s="197"/>
      <c r="AR135" s="11"/>
    </row>
    <row r="136" spans="1:56" x14ac:dyDescent="0.25">
      <c r="A136" s="9"/>
      <c r="B136" s="267"/>
      <c r="C136" s="273"/>
      <c r="D136" s="274"/>
      <c r="E136" s="281" t="s">
        <v>61</v>
      </c>
      <c r="F136" s="282"/>
      <c r="G136" s="287"/>
      <c r="H136" s="79" t="s">
        <v>60</v>
      </c>
      <c r="I136" s="94">
        <v>2015</v>
      </c>
      <c r="J136" s="87">
        <v>15.7</v>
      </c>
      <c r="K136" s="88"/>
      <c r="L136" s="87"/>
      <c r="M136" s="126"/>
      <c r="N136" s="69"/>
      <c r="O136" s="77"/>
      <c r="P136" s="75"/>
      <c r="Q136" s="196"/>
      <c r="R136" s="196"/>
      <c r="S136" s="196"/>
      <c r="T136" s="196"/>
      <c r="U136" s="196"/>
      <c r="V136" s="197"/>
      <c r="W136" s="11"/>
      <c r="AI136" s="55"/>
      <c r="AJ136" s="77"/>
      <c r="AK136" s="75"/>
      <c r="AL136" s="196"/>
      <c r="AM136" s="196"/>
      <c r="AN136" s="196"/>
      <c r="AO136" s="196"/>
      <c r="AP136" s="196"/>
      <c r="AQ136" s="197"/>
      <c r="AR136" s="11"/>
    </row>
    <row r="137" spans="1:56" x14ac:dyDescent="0.25">
      <c r="A137" s="9"/>
      <c r="B137" s="267"/>
      <c r="C137" s="273"/>
      <c r="D137" s="274"/>
      <c r="E137" s="281" t="s">
        <v>62</v>
      </c>
      <c r="F137" s="282"/>
      <c r="G137" s="287"/>
      <c r="H137" s="79" t="s">
        <v>60</v>
      </c>
      <c r="I137" s="94">
        <v>2015</v>
      </c>
      <c r="J137" s="87">
        <v>2.2000000000000002</v>
      </c>
      <c r="K137" s="88"/>
      <c r="L137" s="87"/>
      <c r="M137" s="126"/>
      <c r="N137" s="69"/>
      <c r="O137" s="77"/>
      <c r="P137" s="75"/>
      <c r="Q137" s="196"/>
      <c r="R137" s="196"/>
      <c r="S137" s="196"/>
      <c r="T137" s="196"/>
      <c r="U137" s="196"/>
      <c r="V137" s="197"/>
      <c r="W137" s="11"/>
      <c r="AI137" s="55"/>
      <c r="AJ137" s="77"/>
      <c r="AK137" s="75"/>
      <c r="AL137" s="196"/>
      <c r="AM137" s="196"/>
      <c r="AN137" s="196"/>
      <c r="AO137" s="196"/>
      <c r="AP137" s="196"/>
      <c r="AQ137" s="197"/>
      <c r="AR137" s="11"/>
    </row>
    <row r="138" spans="1:56" x14ac:dyDescent="0.25">
      <c r="A138" s="9"/>
      <c r="B138" s="267"/>
      <c r="C138" s="273"/>
      <c r="D138" s="274"/>
      <c r="E138" s="281" t="s">
        <v>63</v>
      </c>
      <c r="F138" s="282"/>
      <c r="G138" s="287"/>
      <c r="H138" s="79" t="s">
        <v>60</v>
      </c>
      <c r="I138" s="94">
        <v>2015</v>
      </c>
      <c r="J138" s="87">
        <v>2.2999999999999998</v>
      </c>
      <c r="K138" s="88"/>
      <c r="L138" s="87"/>
      <c r="M138" s="126"/>
      <c r="N138" s="69"/>
      <c r="O138" s="77"/>
      <c r="P138" s="75"/>
      <c r="Q138" s="196"/>
      <c r="R138" s="196"/>
      <c r="S138" s="196"/>
      <c r="T138" s="196"/>
      <c r="U138" s="196"/>
      <c r="V138" s="197"/>
      <c r="W138" s="11"/>
      <c r="AI138" s="55"/>
      <c r="AJ138" s="77"/>
      <c r="AK138" s="75"/>
      <c r="AL138" s="196"/>
      <c r="AM138" s="196"/>
      <c r="AN138" s="196"/>
      <c r="AO138" s="196"/>
      <c r="AP138" s="196"/>
      <c r="AQ138" s="197"/>
      <c r="AR138" s="11"/>
    </row>
    <row r="139" spans="1:56" x14ac:dyDescent="0.25">
      <c r="A139" s="9"/>
      <c r="B139" s="267"/>
      <c r="C139" s="273"/>
      <c r="D139" s="274"/>
      <c r="E139" s="281" t="s">
        <v>64</v>
      </c>
      <c r="F139" s="282"/>
      <c r="G139" s="287"/>
      <c r="H139" s="79" t="s">
        <v>60</v>
      </c>
      <c r="I139" s="94">
        <v>2015</v>
      </c>
      <c r="J139" s="87">
        <v>27.5</v>
      </c>
      <c r="K139" s="88"/>
      <c r="L139" s="87"/>
      <c r="M139" s="126"/>
      <c r="N139" s="69"/>
      <c r="O139" s="77"/>
      <c r="P139" s="75"/>
      <c r="Q139" s="196"/>
      <c r="R139" s="196"/>
      <c r="S139" s="196"/>
      <c r="T139" s="196"/>
      <c r="U139" s="196"/>
      <c r="V139" s="197"/>
      <c r="W139" s="11"/>
      <c r="AI139" s="55"/>
      <c r="AJ139" s="77"/>
      <c r="AK139" s="75"/>
      <c r="AL139" s="196"/>
      <c r="AM139" s="196"/>
      <c r="AN139" s="196"/>
      <c r="AO139" s="196"/>
      <c r="AP139" s="196"/>
      <c r="AQ139" s="197"/>
      <c r="AR139" s="11"/>
    </row>
    <row r="140" spans="1:56" x14ac:dyDescent="0.25">
      <c r="A140" s="9"/>
      <c r="B140" s="267"/>
      <c r="C140" s="275"/>
      <c r="D140" s="276"/>
      <c r="E140" s="283" t="s">
        <v>65</v>
      </c>
      <c r="F140" s="284"/>
      <c r="G140" s="288"/>
      <c r="H140" s="82" t="s">
        <v>60</v>
      </c>
      <c r="I140" s="96">
        <v>2015</v>
      </c>
      <c r="J140" s="87">
        <v>52.3</v>
      </c>
      <c r="K140" s="88"/>
      <c r="L140" s="87"/>
      <c r="M140" s="126"/>
      <c r="N140" s="69"/>
      <c r="O140" s="77"/>
      <c r="P140" s="75"/>
      <c r="Q140" s="196"/>
      <c r="R140" s="196"/>
      <c r="S140" s="196"/>
      <c r="T140" s="196"/>
      <c r="U140" s="196"/>
      <c r="V140" s="197"/>
      <c r="W140" s="11"/>
      <c r="AI140" s="55"/>
      <c r="AJ140" s="77"/>
      <c r="AK140" s="75"/>
      <c r="AL140" s="196"/>
      <c r="AM140" s="196"/>
      <c r="AN140" s="196"/>
      <c r="AO140" s="196"/>
      <c r="AP140" s="196"/>
      <c r="AQ140" s="197"/>
      <c r="AR140" s="11"/>
    </row>
    <row r="141" spans="1:56" ht="73.5" customHeight="1" x14ac:dyDescent="0.25">
      <c r="A141" s="9">
        <v>78</v>
      </c>
      <c r="B141" s="267"/>
      <c r="C141" s="92" t="s">
        <v>194</v>
      </c>
      <c r="D141" s="342" t="s">
        <v>223</v>
      </c>
      <c r="E141" s="342"/>
      <c r="F141" s="343"/>
      <c r="G141" s="198" t="s">
        <v>131</v>
      </c>
      <c r="H141" s="199" t="s">
        <v>8</v>
      </c>
      <c r="I141" s="200">
        <v>2015</v>
      </c>
      <c r="J141" s="207">
        <v>6.5</v>
      </c>
      <c r="K141" s="94"/>
      <c r="L141" s="94" t="s">
        <v>285</v>
      </c>
      <c r="M141" s="210" t="s">
        <v>295</v>
      </c>
      <c r="N141" s="201"/>
      <c r="O141" s="77" t="s">
        <v>195</v>
      </c>
      <c r="P141" s="75"/>
      <c r="Q141" s="196" t="s">
        <v>195</v>
      </c>
      <c r="R141" s="196"/>
      <c r="S141" s="196" t="s">
        <v>195</v>
      </c>
      <c r="T141" s="196"/>
      <c r="U141" s="196" t="s">
        <v>195</v>
      </c>
      <c r="V141" s="197" t="s">
        <v>195</v>
      </c>
      <c r="W141" s="11">
        <f t="shared" ref="W141:W143" si="218">IF(V141="TENDENCIA ANUAL POR ARRIBA DE LA META",1,0)</f>
        <v>0</v>
      </c>
      <c r="X141" s="1">
        <f t="shared" ref="X141:X143" si="219">IF(V141="TENDENCIA ANUAL DE ACERCAMIENTO A LA META",1,0)</f>
        <v>0</v>
      </c>
      <c r="Y141" s="1">
        <f t="shared" ref="Y141:Y143" si="220">IF(V141="TENDENCIA ANUAL DENTRO DEL RANGO DE LA META",1,0)</f>
        <v>0</v>
      </c>
      <c r="Z141" s="1">
        <f>IF(V141="TENDENCIA BIENAL DE ACERCAMIENTO A LA META",1,0)</f>
        <v>0</v>
      </c>
      <c r="AA141" s="1">
        <f>IF(V141="TENDENCIA BIENAL DENTRO DEL RANGO DE LA META",1,0)</f>
        <v>0</v>
      </c>
      <c r="AB141" s="1">
        <f>IF(V141="TENDENCIA QUINQUENAL DENTRO DEL RANGO DE LA META",1,0)</f>
        <v>0</v>
      </c>
      <c r="AC141" s="1">
        <f>IF(V141="TENDENCIA ANUAL SIN MOVIMIENTO A LA META",1,0)</f>
        <v>0</v>
      </c>
      <c r="AD141" s="1">
        <f>IF(V141="META ANUAL NO CUMPLIDA PERO CON TENDENCIA DE ACERCAMIENTO",1,0)</f>
        <v>0</v>
      </c>
      <c r="AE141" s="1">
        <f>IF(V141="TENDENCIA ANUAL DE ALEJAMIENTO A LA META",1,0)</f>
        <v>0</v>
      </c>
      <c r="AF141" s="1">
        <f>IF(V141="META ANUAL NO CUMPLIDA",1,0)</f>
        <v>0</v>
      </c>
      <c r="AG141" s="1">
        <f>IF(V141="NA",1,0)</f>
        <v>1</v>
      </c>
      <c r="AH141" s="1">
        <f>IF(V141="ND",1,0)</f>
        <v>0</v>
      </c>
      <c r="AI141" s="55"/>
      <c r="AJ141" s="61">
        <v>6.1582719072231002</v>
      </c>
      <c r="AK141" s="28"/>
      <c r="AL141" s="33">
        <f>AJ141-J141</f>
        <v>-0.34172809277689975</v>
      </c>
      <c r="AM141" s="54"/>
      <c r="AN141" s="54" t="s">
        <v>195</v>
      </c>
      <c r="AO141" s="54"/>
      <c r="AP141" s="2" t="s">
        <v>77</v>
      </c>
      <c r="AQ141" s="17" t="s">
        <v>222</v>
      </c>
      <c r="AR141" s="11">
        <f t="shared" ref="AR141:AR143" si="221">IF(AQ141="TENDENCIA ANUAL POR ARRIBA DE LA META",1,0)</f>
        <v>0</v>
      </c>
      <c r="AS141" s="1">
        <f t="shared" ref="AS141:AS143" si="222">IF(AQ141="TENDENCIA ANUAL DE ACERCAMIENTO A LA META",1,0)</f>
        <v>0</v>
      </c>
      <c r="AT141" s="1">
        <f t="shared" ref="AT141:AT143" si="223">IF(AQ141="TENDENCIA ANUAL DENTRO DEL RANGO DE LA META",1,0)</f>
        <v>0</v>
      </c>
      <c r="AU141" s="1">
        <f t="shared" ref="AU141:AU143" si="224">IF(AQ141="TENDENCIA BIENAL POR ARRIBA DE LA META",1,0)</f>
        <v>0</v>
      </c>
      <c r="AV141" s="1">
        <f t="shared" ref="AV141:AV143" si="225">IF(AQ141="TENDENCIA BIENAL DENTRO DEL RANGO DE LA META",1,0)</f>
        <v>0</v>
      </c>
      <c r="AW141" s="1">
        <f t="shared" ref="AW141:AW143" si="226">IF(AQ141="TENDENCIA ANUAL SIN MOVIMIENTO A LA META",1,0)</f>
        <v>0</v>
      </c>
      <c r="AX141" s="1">
        <f>IF(AQ141="TENDENCIA BIENAL SIN MOVIMIENTO A LA META",1,0)</f>
        <v>0</v>
      </c>
      <c r="AY141" s="1">
        <f t="shared" ref="AY141:AY143" si="227">IF(AQ141="META ANUAL NO CUMPLIDA PERO CON TENDENCIA DE ACERCAMIENTO",1,0)</f>
        <v>0</v>
      </c>
      <c r="AZ141" s="1">
        <f t="shared" ref="AZ141:AZ143" si="228">IF(AQ141="TENDENCIA ANUAL DE ALEJAMIENTO A LA META",1,0)</f>
        <v>0</v>
      </c>
      <c r="BA141" s="1">
        <f t="shared" ref="BA141:BA143" si="229">IF(AQ141="TENDENCIA BIENAL POR DEBAJO DE LA META",1,0)</f>
        <v>1</v>
      </c>
      <c r="BB141" s="1">
        <f t="shared" ref="BB141:BB143" si="230">IF(AQ141="META ANUAL NO CUMPLIDA",1,0)</f>
        <v>0</v>
      </c>
      <c r="BC141" s="1">
        <f>IF(AQ141="NA",1,0)</f>
        <v>0</v>
      </c>
      <c r="BD141" s="1">
        <f t="shared" ref="BD141:BD143" si="231">IF(AQ141="ND",1,0)</f>
        <v>0</v>
      </c>
    </row>
    <row r="142" spans="1:56" ht="71.25" customHeight="1" x14ac:dyDescent="0.25">
      <c r="A142" s="9">
        <v>79</v>
      </c>
      <c r="B142" s="267"/>
      <c r="C142" s="92" t="s">
        <v>194</v>
      </c>
      <c r="D142" s="342" t="s">
        <v>278</v>
      </c>
      <c r="E142" s="342"/>
      <c r="F142" s="343"/>
      <c r="G142" s="198" t="s">
        <v>131</v>
      </c>
      <c r="H142" s="199" t="s">
        <v>6</v>
      </c>
      <c r="I142" s="200">
        <v>2015</v>
      </c>
      <c r="J142" s="207">
        <v>44.63</v>
      </c>
      <c r="K142" s="94"/>
      <c r="L142" s="94" t="s">
        <v>286</v>
      </c>
      <c r="M142" s="211" t="s">
        <v>295</v>
      </c>
      <c r="N142" s="201"/>
      <c r="O142" s="62">
        <v>44.63</v>
      </c>
      <c r="P142" s="28"/>
      <c r="Q142" s="26">
        <f>O142-J142</f>
        <v>0</v>
      </c>
      <c r="R142" s="47"/>
      <c r="S142" s="47" t="s">
        <v>195</v>
      </c>
      <c r="T142" s="47"/>
      <c r="U142" s="47" t="s">
        <v>78</v>
      </c>
      <c r="V142" s="25" t="s">
        <v>101</v>
      </c>
      <c r="W142" s="11">
        <f t="shared" si="218"/>
        <v>0</v>
      </c>
      <c r="X142" s="1">
        <f t="shared" si="219"/>
        <v>0</v>
      </c>
      <c r="Y142" s="1">
        <f t="shared" si="220"/>
        <v>0</v>
      </c>
      <c r="Z142" s="1">
        <f>IF(V142="TENDENCIA BIENAL DE ACERCAMIENTO A LA META",1,0)</f>
        <v>0</v>
      </c>
      <c r="AA142" s="1">
        <f>IF(V142="TENDENCIA BIENAL DENTRO DEL RANGO DE LA META",1,0)</f>
        <v>0</v>
      </c>
      <c r="AB142" s="1">
        <f>IF(V142="TENDENCIA QUINQUENAL DENTRO DEL RANGO DE LA META",1,0)</f>
        <v>0</v>
      </c>
      <c r="AC142" s="1">
        <f>IF(V142="TENDENCIA ANUAL SIN MOVIMIENTO A LA META",1,0)</f>
        <v>1</v>
      </c>
      <c r="AD142" s="1">
        <f>IF(V142="META ANUAL NO CUMPLIDA PERO CON TENDENCIA DE ACERCAMIENTO",1,0)</f>
        <v>0</v>
      </c>
      <c r="AE142" s="1">
        <f>IF(V142="TENDENCIA ANUAL DE ALEJAMIENTO A LA META",1,0)</f>
        <v>0</v>
      </c>
      <c r="AF142" s="1">
        <f>IF(V142="META ANUAL NO CUMPLIDA",1,0)</f>
        <v>0</v>
      </c>
      <c r="AG142" s="1">
        <f>IF(V142="NA",1,0)</f>
        <v>0</v>
      </c>
      <c r="AH142" s="1">
        <f>IF(V142="ND",1,0)</f>
        <v>0</v>
      </c>
      <c r="AI142" s="55"/>
      <c r="AJ142" s="62">
        <v>50.13</v>
      </c>
      <c r="AK142" s="28"/>
      <c r="AL142" s="100">
        <f>AJ142-J142</f>
        <v>5.5</v>
      </c>
      <c r="AM142" s="103"/>
      <c r="AN142" s="103" t="s">
        <v>195</v>
      </c>
      <c r="AO142" s="103"/>
      <c r="AP142" s="3" t="s">
        <v>72</v>
      </c>
      <c r="AQ142" s="101" t="s">
        <v>102</v>
      </c>
      <c r="AR142" s="11">
        <f t="shared" si="221"/>
        <v>0</v>
      </c>
      <c r="AS142" s="1">
        <f t="shared" si="222"/>
        <v>1</v>
      </c>
      <c r="AT142" s="1">
        <f t="shared" si="223"/>
        <v>0</v>
      </c>
      <c r="AU142" s="1">
        <f t="shared" si="224"/>
        <v>0</v>
      </c>
      <c r="AV142" s="1">
        <f t="shared" si="225"/>
        <v>0</v>
      </c>
      <c r="AW142" s="1">
        <f t="shared" si="226"/>
        <v>0</v>
      </c>
      <c r="AX142" s="1">
        <f>IF(AQ142="TENDENCIA BIENAL SIN MOVIMIENTO A LA META",1,0)</f>
        <v>0</v>
      </c>
      <c r="AY142" s="1">
        <f t="shared" si="227"/>
        <v>0</v>
      </c>
      <c r="AZ142" s="1">
        <f t="shared" si="228"/>
        <v>0</v>
      </c>
      <c r="BA142" s="1">
        <f t="shared" si="229"/>
        <v>0</v>
      </c>
      <c r="BB142" s="1">
        <f t="shared" si="230"/>
        <v>0</v>
      </c>
      <c r="BC142" s="1">
        <f>IF(AQ142="NA",1,0)</f>
        <v>0</v>
      </c>
      <c r="BD142" s="1">
        <f t="shared" si="231"/>
        <v>0</v>
      </c>
    </row>
    <row r="143" spans="1:56" ht="75.75" customHeight="1" thickBot="1" x14ac:dyDescent="0.3">
      <c r="A143" s="9">
        <v>80</v>
      </c>
      <c r="B143" s="270"/>
      <c r="C143" s="202" t="s">
        <v>194</v>
      </c>
      <c r="D143" s="344" t="s">
        <v>224</v>
      </c>
      <c r="E143" s="344"/>
      <c r="F143" s="345"/>
      <c r="G143" s="203" t="s">
        <v>131</v>
      </c>
      <c r="H143" s="204" t="s">
        <v>6</v>
      </c>
      <c r="I143" s="205">
        <v>2015</v>
      </c>
      <c r="J143" s="208">
        <v>3</v>
      </c>
      <c r="K143" s="89"/>
      <c r="L143" s="89">
        <v>100</v>
      </c>
      <c r="M143" s="212">
        <f>L143-J143</f>
        <v>97</v>
      </c>
      <c r="N143" s="201"/>
      <c r="O143" s="170">
        <v>3</v>
      </c>
      <c r="P143" s="76"/>
      <c r="Q143" s="230">
        <f>O143-J143</f>
        <v>0</v>
      </c>
      <c r="R143" s="171"/>
      <c r="S143" s="171" t="s">
        <v>195</v>
      </c>
      <c r="T143" s="171"/>
      <c r="U143" s="171" t="s">
        <v>78</v>
      </c>
      <c r="V143" s="229" t="s">
        <v>101</v>
      </c>
      <c r="W143" s="11">
        <f t="shared" si="218"/>
        <v>0</v>
      </c>
      <c r="X143" s="1">
        <f t="shared" si="219"/>
        <v>0</v>
      </c>
      <c r="Y143" s="1">
        <f t="shared" si="220"/>
        <v>0</v>
      </c>
      <c r="Z143" s="1">
        <f>IF(V143="TENDENCIA BIENAL DE ACERCAMIENTO A LA META",1,0)</f>
        <v>0</v>
      </c>
      <c r="AA143" s="1">
        <f>IF(V143="TENDENCIA BIENAL DENTRO DEL RANGO DE LA META",1,0)</f>
        <v>0</v>
      </c>
      <c r="AB143" s="1">
        <f>IF(V143="TENDENCIA QUINQUENAL DENTRO DEL RANGO DE LA META",1,0)</f>
        <v>0</v>
      </c>
      <c r="AC143" s="1">
        <f>IF(V143="TENDENCIA ANUAL SIN MOVIMIENTO A LA META",1,0)</f>
        <v>1</v>
      </c>
      <c r="AD143" s="1">
        <f>IF(V143="META ANUAL NO CUMPLIDA PERO CON TENDENCIA DE ACERCAMIENTO",1,0)</f>
        <v>0</v>
      </c>
      <c r="AE143" s="1">
        <f>IF(V143="TENDENCIA ANUAL DE ALEJAMIENTO A LA META",1,0)</f>
        <v>0</v>
      </c>
      <c r="AF143" s="1">
        <f>IF(V143="META ANUAL NO CUMPLIDA",1,0)</f>
        <v>0</v>
      </c>
      <c r="AG143" s="1">
        <f>IF(V143="NA",1,0)</f>
        <v>0</v>
      </c>
      <c r="AH143" s="1">
        <f>IF(V143="ND",1,0)</f>
        <v>0</v>
      </c>
      <c r="AI143" s="55"/>
      <c r="AJ143" s="206">
        <v>6</v>
      </c>
      <c r="AK143" s="76"/>
      <c r="AL143" s="231">
        <f>AJ143-J143</f>
        <v>3</v>
      </c>
      <c r="AM143" s="190"/>
      <c r="AN143" s="190" t="s">
        <v>195</v>
      </c>
      <c r="AO143" s="190"/>
      <c r="AP143" s="190" t="s">
        <v>72</v>
      </c>
      <c r="AQ143" s="173" t="s">
        <v>102</v>
      </c>
      <c r="AR143" s="11">
        <f t="shared" si="221"/>
        <v>0</v>
      </c>
      <c r="AS143" s="1">
        <f t="shared" si="222"/>
        <v>1</v>
      </c>
      <c r="AT143" s="1">
        <f t="shared" si="223"/>
        <v>0</v>
      </c>
      <c r="AU143" s="1">
        <f t="shared" si="224"/>
        <v>0</v>
      </c>
      <c r="AV143" s="1">
        <f t="shared" si="225"/>
        <v>0</v>
      </c>
      <c r="AW143" s="1">
        <f t="shared" si="226"/>
        <v>0</v>
      </c>
      <c r="AX143" s="1">
        <f>IF(AQ143="TENDENCIA BIENAL SIN MOVIMIENTO A LA META",1,0)</f>
        <v>0</v>
      </c>
      <c r="AY143" s="1">
        <f t="shared" si="227"/>
        <v>0</v>
      </c>
      <c r="AZ143" s="1">
        <f t="shared" si="228"/>
        <v>0</v>
      </c>
      <c r="BA143" s="1">
        <f t="shared" si="229"/>
        <v>0</v>
      </c>
      <c r="BB143" s="1">
        <f t="shared" si="230"/>
        <v>0</v>
      </c>
      <c r="BC143" s="1">
        <f>IF(AQ143="NA",1,0)</f>
        <v>0</v>
      </c>
      <c r="BD143" s="1">
        <f t="shared" si="231"/>
        <v>0</v>
      </c>
    </row>
    <row r="144" spans="1:56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AJ144" s="9"/>
      <c r="AK144" s="9"/>
      <c r="AL144" s="9"/>
      <c r="AM144" s="9"/>
      <c r="AN144" s="9"/>
      <c r="AO144" s="9"/>
      <c r="AP144" s="9"/>
      <c r="AQ144" s="9"/>
    </row>
  </sheetData>
  <dataConsolidate/>
  <mergeCells count="184">
    <mergeCell ref="B12:B14"/>
    <mergeCell ref="B16:B20"/>
    <mergeCell ref="J6:K6"/>
    <mergeCell ref="C7:F7"/>
    <mergeCell ref="E13:F13"/>
    <mergeCell ref="C8:F8"/>
    <mergeCell ref="C9:F9"/>
    <mergeCell ref="E12:F12"/>
    <mergeCell ref="G16:G20"/>
    <mergeCell ref="C12:D14"/>
    <mergeCell ref="C16:F20"/>
    <mergeCell ref="C15:F15"/>
    <mergeCell ref="C6:F6"/>
    <mergeCell ref="G12:G14"/>
    <mergeCell ref="G8:G9"/>
    <mergeCell ref="G10:G11"/>
    <mergeCell ref="B8:B9"/>
    <mergeCell ref="B10:B11"/>
    <mergeCell ref="D141:F141"/>
    <mergeCell ref="D142:F142"/>
    <mergeCell ref="D143:F143"/>
    <mergeCell ref="U32:U33"/>
    <mergeCell ref="U36:U37"/>
    <mergeCell ref="U40:U41"/>
    <mergeCell ref="U44:U45"/>
    <mergeCell ref="G105:G107"/>
    <mergeCell ref="G49:G66"/>
    <mergeCell ref="G111:G112"/>
    <mergeCell ref="D53:F53"/>
    <mergeCell ref="C71:F71"/>
    <mergeCell ref="C108:D110"/>
    <mergeCell ref="C31:C47"/>
    <mergeCell ref="D31:E31"/>
    <mergeCell ref="E109:F109"/>
    <mergeCell ref="D56:F56"/>
    <mergeCell ref="D59:F59"/>
    <mergeCell ref="C93:F93"/>
    <mergeCell ref="D60:F60"/>
    <mergeCell ref="E44:E47"/>
    <mergeCell ref="L36:L37"/>
    <mergeCell ref="M36:M37"/>
    <mergeCell ref="G31:G47"/>
    <mergeCell ref="C22:F22"/>
    <mergeCell ref="C10:F10"/>
    <mergeCell ref="C11:F11"/>
    <mergeCell ref="E14:F14"/>
    <mergeCell ref="C24:D25"/>
    <mergeCell ref="E24:F24"/>
    <mergeCell ref="E25:F25"/>
    <mergeCell ref="C23:F23"/>
    <mergeCell ref="D26:F26"/>
    <mergeCell ref="AJ1:AQ1"/>
    <mergeCell ref="AN2:AO5"/>
    <mergeCell ref="AP2:AQ5"/>
    <mergeCell ref="AJ6:AK6"/>
    <mergeCell ref="AL6:AM6"/>
    <mergeCell ref="AN6:AO6"/>
    <mergeCell ref="AL31:AM31"/>
    <mergeCell ref="Q31:R31"/>
    <mergeCell ref="M32:M33"/>
    <mergeCell ref="O1:V1"/>
    <mergeCell ref="S2:T5"/>
    <mergeCell ref="S6:T6"/>
    <mergeCell ref="O6:P6"/>
    <mergeCell ref="Q6:R6"/>
    <mergeCell ref="U2:V5"/>
    <mergeCell ref="B2:M2"/>
    <mergeCell ref="C4:D4"/>
    <mergeCell ref="C29:F29"/>
    <mergeCell ref="D28:F28"/>
    <mergeCell ref="C27:F27"/>
    <mergeCell ref="L32:L33"/>
    <mergeCell ref="C30:F30"/>
    <mergeCell ref="G27:G28"/>
    <mergeCell ref="G24:G26"/>
    <mergeCell ref="D66:F66"/>
    <mergeCell ref="C94:F94"/>
    <mergeCell ref="C49:C66"/>
    <mergeCell ref="D51:F51"/>
    <mergeCell ref="D52:F52"/>
    <mergeCell ref="C80:F83"/>
    <mergeCell ref="E36:E39"/>
    <mergeCell ref="E40:E43"/>
    <mergeCell ref="D32:D39"/>
    <mergeCell ref="E32:E35"/>
    <mergeCell ref="C76:F79"/>
    <mergeCell ref="G76:G79"/>
    <mergeCell ref="AQ46:AQ47"/>
    <mergeCell ref="AO40:AO41"/>
    <mergeCell ref="AP40:AP41"/>
    <mergeCell ref="AQ42:AQ43"/>
    <mergeCell ref="AO44:AO45"/>
    <mergeCell ref="AP44:AP45"/>
    <mergeCell ref="C99:F99"/>
    <mergeCell ref="C70:F70"/>
    <mergeCell ref="L40:L41"/>
    <mergeCell ref="M40:M41"/>
    <mergeCell ref="L44:L45"/>
    <mergeCell ref="M44:M45"/>
    <mergeCell ref="C68:F68"/>
    <mergeCell ref="D49:F49"/>
    <mergeCell ref="D61:F61"/>
    <mergeCell ref="C84:F84"/>
    <mergeCell ref="G80:G83"/>
    <mergeCell ref="D57:F57"/>
    <mergeCell ref="G92:G93"/>
    <mergeCell ref="D62:F62"/>
    <mergeCell ref="D63:F63"/>
    <mergeCell ref="D64:F64"/>
    <mergeCell ref="D65:F65"/>
    <mergeCell ref="G108:G110"/>
    <mergeCell ref="C101:F101"/>
    <mergeCell ref="E137:F137"/>
    <mergeCell ref="C98:F98"/>
    <mergeCell ref="D40:D47"/>
    <mergeCell ref="D50:F50"/>
    <mergeCell ref="C100:F100"/>
    <mergeCell ref="D58:F58"/>
    <mergeCell ref="C91:F91"/>
    <mergeCell ref="G98:G103"/>
    <mergeCell ref="C92:F92"/>
    <mergeCell ref="G68:G69"/>
    <mergeCell ref="C48:F48"/>
    <mergeCell ref="D54:F54"/>
    <mergeCell ref="D55:F55"/>
    <mergeCell ref="C95:C97"/>
    <mergeCell ref="C103:F103"/>
    <mergeCell ref="C69:F69"/>
    <mergeCell ref="C72:F75"/>
    <mergeCell ref="G72:G75"/>
    <mergeCell ref="C87:F90"/>
    <mergeCell ref="G86:G90"/>
    <mergeCell ref="D96:F96"/>
    <mergeCell ref="D97:F97"/>
    <mergeCell ref="G113:G115"/>
    <mergeCell ref="D115:F115"/>
    <mergeCell ref="E124:F124"/>
    <mergeCell ref="E125:F125"/>
    <mergeCell ref="E126:F126"/>
    <mergeCell ref="E127:F127"/>
    <mergeCell ref="C113:F113"/>
    <mergeCell ref="C116:F116"/>
    <mergeCell ref="E123:F123"/>
    <mergeCell ref="C118:F118"/>
    <mergeCell ref="C119:F119"/>
    <mergeCell ref="C121:F121"/>
    <mergeCell ref="C120:F120"/>
    <mergeCell ref="D114:F114"/>
    <mergeCell ref="G123:G140"/>
    <mergeCell ref="E128:F128"/>
    <mergeCell ref="E138:F138"/>
    <mergeCell ref="B23:B26"/>
    <mergeCell ref="B27:B28"/>
    <mergeCell ref="B31:B47"/>
    <mergeCell ref="B49:B66"/>
    <mergeCell ref="B68:B69"/>
    <mergeCell ref="B72:B84"/>
    <mergeCell ref="B92:B93"/>
    <mergeCell ref="B113:B115"/>
    <mergeCell ref="B95:B97"/>
    <mergeCell ref="C105:D107"/>
    <mergeCell ref="E110:F110"/>
    <mergeCell ref="B111:B112"/>
    <mergeCell ref="B98:B103"/>
    <mergeCell ref="B105:B107"/>
    <mergeCell ref="B108:B110"/>
    <mergeCell ref="B86:B90"/>
    <mergeCell ref="B122:B143"/>
    <mergeCell ref="C122:D140"/>
    <mergeCell ref="E122:F122"/>
    <mergeCell ref="C111:F111"/>
    <mergeCell ref="C112:F112"/>
    <mergeCell ref="C86:F86"/>
    <mergeCell ref="E130:F130"/>
    <mergeCell ref="E131:F131"/>
    <mergeCell ref="E132:F132"/>
    <mergeCell ref="E133:F133"/>
    <mergeCell ref="E134:F134"/>
    <mergeCell ref="E136:F136"/>
    <mergeCell ref="E139:F139"/>
    <mergeCell ref="E140:F140"/>
    <mergeCell ref="D95:F95"/>
    <mergeCell ref="E108:F108"/>
    <mergeCell ref="C102:F102"/>
  </mergeCells>
  <pageMargins left="0.70866141732283472" right="4.7244094488188981" top="0.74803149606299213" bottom="0.74803149606299213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Metas del Plan</vt:lpstr>
      <vt:lpstr>Monitor de Indicadores por Eje</vt:lpstr>
    </vt:vector>
  </TitlesOfParts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MarthaO</dc:creator>
  <cp:lastModifiedBy>DELL-JVR</cp:lastModifiedBy>
  <cp:revision/>
  <cp:lastPrinted>2018-08-29T17:33:44Z</cp:lastPrinted>
  <dcterms:created xsi:type="dcterms:W3CDTF">2017-11-24T16:33:33Z</dcterms:created>
  <dcterms:modified xsi:type="dcterms:W3CDTF">2019-03-25T21:14:12Z</dcterms:modified>
</cp:coreProperties>
</file>